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9015" activeTab="0"/>
  </bookViews>
  <sheets>
    <sheet name="Intro" sheetId="1" r:id="rId1"/>
    <sheet name="Exchange" sheetId="2" r:id="rId2"/>
    <sheet name="Status" sheetId="3" r:id="rId3"/>
    <sheet name="Price Summary" sheetId="4" r:id="rId4"/>
    <sheet name="Small Wind" sheetId="5" r:id="rId5"/>
    <sheet name="Wind" sheetId="6" r:id="rId6"/>
    <sheet name="Offshore Wind" sheetId="7" r:id="rId7"/>
    <sheet name="Price Solar PV" sheetId="8" r:id="rId8"/>
    <sheet name="Program Limit" sheetId="9" r:id="rId9"/>
    <sheet name="Inflation Adjustment" sheetId="10" r:id="rId10"/>
    <sheet name="Contract Length" sheetId="11" r:id="rId11"/>
    <sheet name="Degression" sheetId="12" r:id="rId12"/>
    <sheet name="Algeria" sheetId="13" r:id="rId13"/>
    <sheet name="Argentina" sheetId="14" r:id="rId14"/>
    <sheet name="Australia ACT" sheetId="15" r:id="rId15"/>
    <sheet name="Australia South" sheetId="16" r:id="rId16"/>
    <sheet name="Austria" sheetId="17" r:id="rId17"/>
    <sheet name="Belgium" sheetId="18" r:id="rId18"/>
    <sheet name="Brazil" sheetId="19" r:id="rId19"/>
    <sheet name="Bulgaria" sheetId="20" r:id="rId20"/>
    <sheet name="California PBI" sheetId="21" r:id="rId21"/>
    <sheet name="California CSI" sheetId="22" r:id="rId22"/>
    <sheet name="California FIT" sheetId="23" r:id="rId23"/>
    <sheet name="China" sheetId="24" r:id="rId24"/>
    <sheet name="China Jiangsu Province" sheetId="25" r:id="rId25"/>
    <sheet name="Chile" sheetId="26" r:id="rId26"/>
    <sheet name="Croatia" sheetId="27" r:id="rId27"/>
    <sheet name="Czech Republic" sheetId="28" r:id="rId28"/>
    <sheet name="Denmark" sheetId="29" r:id="rId29"/>
    <sheet name="Dominican Republic" sheetId="30" r:id="rId30"/>
    <sheet name="Florida_Gainesville" sheetId="31" r:id="rId31"/>
    <sheet name="Finland" sheetId="32" r:id="rId32"/>
    <sheet name="France PV Tariffs 2010" sheetId="33" r:id="rId33"/>
    <sheet name="France" sheetId="34" r:id="rId34"/>
    <sheet name="Germany 2010" sheetId="35" r:id="rId35"/>
    <sheet name="Germany 2009" sheetId="36" r:id="rId36"/>
    <sheet name="Germany Old" sheetId="37" r:id="rId37"/>
    <sheet name="Great Britain" sheetId="38" r:id="rId38"/>
    <sheet name="Greece" sheetId="39" r:id="rId39"/>
    <sheet name="Hungary" sheetId="40" r:id="rId40"/>
    <sheet name="Indiana_IPL" sheetId="41" r:id="rId41"/>
    <sheet name="India Gujarat" sheetId="42" r:id="rId42"/>
    <sheet name="India" sheetId="43" r:id="rId43"/>
    <sheet name="Iran" sheetId="44" r:id="rId44"/>
    <sheet name="Ireland" sheetId="45" r:id="rId45"/>
    <sheet name="Israel" sheetId="46" r:id="rId46"/>
    <sheet name="Italy" sheetId="47" r:id="rId47"/>
    <sheet name="Luxembourg" sheetId="48" r:id="rId48"/>
    <sheet name="Malaysia" sheetId="49" r:id="rId49"/>
    <sheet name="Marocco" sheetId="50" r:id="rId50"/>
    <sheet name="Michigan_CE" sheetId="51" r:id="rId51"/>
    <sheet name="Minnesota" sheetId="52" r:id="rId52"/>
    <sheet name="Mongolia" sheetId="53" r:id="rId53"/>
    <sheet name="New Mexico" sheetId="54" r:id="rId54"/>
    <sheet name="Ontario FIT Rates" sheetId="55" r:id="rId55"/>
    <sheet name="Ontario SOC" sheetId="56" r:id="rId56"/>
    <sheet name="Portugal" sheetId="57" r:id="rId57"/>
    <sheet name="Prince Edward Island" sheetId="58" r:id="rId58"/>
    <sheet name="Serbia" sheetId="59" r:id="rId59"/>
    <sheet name="Slovakia" sheetId="60" r:id="rId60"/>
    <sheet name="Slovenia" sheetId="61" r:id="rId61"/>
    <sheet name="South Africa" sheetId="62" r:id="rId62"/>
    <sheet name="South Korea" sheetId="63" r:id="rId63"/>
    <sheet name="Spain RD 436 2004" sheetId="64" r:id="rId64"/>
    <sheet name="Spain RD 6 2009 PV" sheetId="65" r:id="rId65"/>
    <sheet name="Spain RD 661 2007" sheetId="66" r:id="rId66"/>
    <sheet name="Switzerland 2008" sheetId="67" r:id="rId67"/>
    <sheet name="Switzerland old" sheetId="68" r:id="rId68"/>
    <sheet name="Taiwan" sheetId="69" r:id="rId69"/>
    <sheet name="Texas_San Antonio" sheetId="70" r:id="rId70"/>
    <sheet name="Tennessee" sheetId="71" r:id="rId71"/>
    <sheet name="Thailand" sheetId="72" r:id="rId72"/>
    <sheet name="The Netherlands" sheetId="73" r:id="rId73"/>
    <sheet name="Turkey" sheetId="74" r:id="rId74"/>
    <sheet name="Ukraine" sheetId="75" r:id="rId75"/>
    <sheet name="Vermont" sheetId="76" r:id="rId76"/>
    <sheet name="Washington State 2009" sheetId="77" r:id="rId77"/>
    <sheet name="Washington State Old" sheetId="78" r:id="rId78"/>
    <sheet name="Washington State Chelan Co PUD" sheetId="79" r:id="rId79"/>
    <sheet name="Wisconsin" sheetId="80" r:id="rId80"/>
  </sheets>
  <definedNames/>
  <calcPr fullCalcOnLoad="1"/>
</workbook>
</file>

<file path=xl/sharedStrings.xml><?xml version="1.0" encoding="utf-8"?>
<sst xmlns="http://schemas.openxmlformats.org/spreadsheetml/2006/main" count="2788" uniqueCount="1360">
  <si>
    <t>1. Also paid wholesale price of ~€0.02/kWh.</t>
  </si>
  <si>
    <t xml:space="preserve">EnerQ is the organisation which the Dutch Ministry of Economic Affairs has charged with the implementation of the 'MEP Scheme' (MEP being the Dutch acronym for “Electricity Generation Environmental Quality”) as a grant scheme aimed at the vigorous and cost-effective promotion of the generation of environmentally safely generated electricity in the Netherlands. </t>
  </si>
  <si>
    <t>Minimum €/kWh</t>
  </si>
  <si>
    <t xml:space="preserve">  &lt;10 kW</t>
  </si>
  <si>
    <t xml:space="preserve">  &lt;100 kW</t>
  </si>
  <si>
    <t xml:space="preserve">  &lt;30 kW</t>
  </si>
  <si>
    <t xml:space="preserve">  &lt;5 MW</t>
  </si>
  <si>
    <t xml:space="preserve">  &lt;50 kW</t>
  </si>
  <si>
    <t xml:space="preserve">  &lt;500 kW</t>
  </si>
  <si>
    <t xml:space="preserve">  &gt;100 kW</t>
  </si>
  <si>
    <t xml:space="preserve">  &gt;5 MW</t>
  </si>
  <si>
    <t>At the end of 15 years if TGC are not available Tariffs are extended for another 5 years. Ole Langniss, Zentrum für Sonnenenergie und Wasserstoff-Forschung (ZSW).</t>
  </si>
  <si>
    <t>Feed Law first introduced in 1988 at 0.055€/kWh.</t>
  </si>
  <si>
    <t>Feed Law modifed in 1999 at 0.045-0.075€/kWh.</t>
  </si>
  <si>
    <t>My thanks to Hugo Lucas Porto, DAE (Instituto para la Diversificación y Ahorro de la Energía), Departamento de Relaciones Internacionales, hlucas@idae.es.</t>
  </si>
  <si>
    <t>On top of the tariffs are grants up to 40% of the cost up to 100,000 Euros. Rooftop program will be implemented later in 2009 for up to 750 MW. Rooftop systems will receive a higher tariff but no grant. For systems &gt;10 MW, tendering process. FITs adjusted annually for inflation (25% of last year’s Consumer Price Index). Hellenic Association of Photovoltaic Companies (HELAPCO), January 19, 2009.</t>
  </si>
  <si>
    <t>Wind developers pay municipalities 1.5% of revenues and €800 per turbine, plus pay royalties to land owners.</t>
  </si>
  <si>
    <t>will contribute to Ireland’s obligation under Directive 2001/77/EC.</t>
  </si>
  <si>
    <t xml:space="preserve">  High</t>
  </si>
  <si>
    <t xml:space="preserve">  High wind</t>
  </si>
  <si>
    <t xml:space="preserve">  Jura</t>
  </si>
  <si>
    <t xml:space="preserve">  Low</t>
  </si>
  <si>
    <t xml:space="preserve">  Low wind</t>
  </si>
  <si>
    <t xml:space="preserve">  Moderate wind</t>
  </si>
  <si>
    <t xml:space="preserve">  Paris</t>
  </si>
  <si>
    <t xml:space="preserve">  Peak</t>
  </si>
  <si>
    <t xml:space="preserve">  Somme</t>
  </si>
  <si>
    <t xml:space="preserve">  Tarn</t>
  </si>
  <si>
    <t xml:space="preserve">  Vaucluse</t>
  </si>
  <si>
    <t>€/kWh</t>
  </si>
  <si>
    <t xml:space="preserve"> &lt;10 kW</t>
  </si>
  <si>
    <t>€/kWh</t>
  </si>
  <si>
    <t xml:space="preserve"> &lt;1 MW</t>
  </si>
  <si>
    <t xml:space="preserve"> &lt;10 kW</t>
  </si>
  <si>
    <t xml:space="preserve"> &lt;10 m</t>
  </si>
  <si>
    <t xml:space="preserve"> &lt;15 kW</t>
  </si>
  <si>
    <t xml:space="preserve"> &lt;600 kW</t>
  </si>
  <si>
    <t>€ 500/kW security deposit required; returned when system begins operation. Because of the tariff, banks have finance dup to 88% of project costs. Sun &amp; Wind Energy 1/2009.</t>
  </si>
  <si>
    <t xml:space="preserve"> &lt;100 kW</t>
  </si>
  <si>
    <t xml:space="preserve"> &lt;5 MW</t>
  </si>
  <si>
    <t>€/kWh</t>
  </si>
  <si>
    <t xml:space="preserve"> &lt;10 MW</t>
  </si>
  <si>
    <t>€/kWh</t>
  </si>
  <si>
    <t xml:space="preserve"> &lt;10 MW*</t>
  </si>
  <si>
    <t xml:space="preserve"> &lt;100 kW</t>
  </si>
  <si>
    <t>€/kWh</t>
  </si>
  <si>
    <t xml:space="preserve"> &lt;10 kW rooftop*</t>
  </si>
  <si>
    <t>€/kWh</t>
  </si>
  <si>
    <t xml:space="preserve"> &lt;1.5 kW</t>
  </si>
  <si>
    <t xml:space="preserve"> &lt;10 MW</t>
  </si>
  <si>
    <t xml:space="preserve"> &lt;10 MW*</t>
  </si>
  <si>
    <t xml:space="preserve"> &lt;10,000 kW</t>
  </si>
  <si>
    <t xml:space="preserve"> &lt;100 kW</t>
  </si>
  <si>
    <t xml:space="preserve"> &lt;15 kW</t>
  </si>
  <si>
    <t>€/kWh</t>
  </si>
  <si>
    <t xml:space="preserve"> &lt;30 kW</t>
  </si>
  <si>
    <t>€/kWh</t>
  </si>
  <si>
    <t xml:space="preserve"> &lt;10 MW</t>
  </si>
  <si>
    <t xml:space="preserve"> &lt;100 kW</t>
  </si>
  <si>
    <t xml:space="preserve"> &lt;100 kW Islands</t>
  </si>
  <si>
    <t xml:space="preserve"> &lt;100 kW Mainland</t>
  </si>
  <si>
    <t xml:space="preserve"> &lt;20 m</t>
  </si>
  <si>
    <t xml:space="preserve"> &lt;20 MW</t>
  </si>
  <si>
    <t xml:space="preserve"> &lt;200 kW</t>
  </si>
  <si>
    <t xml:space="preserve"> &lt;25 kW</t>
  </si>
  <si>
    <t xml:space="preserve"> &lt;3 kW</t>
  </si>
  <si>
    <t xml:space="preserve"> &lt;3.68 kW Solar &amp; Wind</t>
  </si>
  <si>
    <t xml:space="preserve"> &lt;300 kW</t>
  </si>
  <si>
    <t xml:space="preserve"> &lt;4 kW New Build</t>
  </si>
  <si>
    <t xml:space="preserve"> &lt;4 kW Retrofit</t>
  </si>
  <si>
    <t xml:space="preserve"> &lt;5 kW</t>
  </si>
  <si>
    <t xml:space="preserve"> &lt;5 m</t>
  </si>
  <si>
    <t xml:space="preserve"> &lt;5 MW</t>
  </si>
  <si>
    <t xml:space="preserve"> &lt;5 MW (farm products)</t>
  </si>
  <si>
    <t xml:space="preserve"> &lt;5 MW (from sorgo,thistle,reed)</t>
  </si>
  <si>
    <t xml:space="preserve"> &lt;5 MW (products from wood-processing)</t>
  </si>
  <si>
    <t xml:space="preserve"> &lt;5 MW Islands</t>
  </si>
  <si>
    <t xml:space="preserve"> &lt;5 MW Mainland</t>
  </si>
  <si>
    <t xml:space="preserve"> &lt;50 kW</t>
  </si>
  <si>
    <t xml:space="preserve"> &lt;50 m</t>
  </si>
  <si>
    <t xml:space="preserve"> &lt;500 kW</t>
  </si>
  <si>
    <t xml:space="preserve"> &lt;500 MWh/yr</t>
  </si>
  <si>
    <t xml:space="preserve"> &lt;800 kW</t>
  </si>
  <si>
    <t xml:space="preserve"> &gt;1 MW&lt;10 MW</t>
  </si>
  <si>
    <t xml:space="preserve"> &gt;1,000 MWh/yr</t>
  </si>
  <si>
    <t xml:space="preserve"> &gt;1,200 kW</t>
  </si>
  <si>
    <t xml:space="preserve"> &gt;1.5 kW&lt;15 kW</t>
  </si>
  <si>
    <t xml:space="preserve"> &gt;1.5 MW&lt;5 MW</t>
  </si>
  <si>
    <t xml:space="preserve"> &gt;10 kW&lt;100 kW</t>
  </si>
  <si>
    <t xml:space="preserve"> &gt;10 kW&lt;30 kW</t>
  </si>
  <si>
    <t xml:space="preserve"> &gt;10 MW</t>
  </si>
  <si>
    <t xml:space="preserve"> &gt;10 MW*</t>
  </si>
  <si>
    <t xml:space="preserve"> &gt;10 MW**</t>
  </si>
  <si>
    <t xml:space="preserve"> &gt;10 MW&lt;125 MW</t>
  </si>
  <si>
    <t xml:space="preserve"> &gt;10 MW&lt;25 MW</t>
  </si>
  <si>
    <t xml:space="preserve"> &gt;10 MW&lt;50 MW*</t>
  </si>
  <si>
    <t xml:space="preserve"> &gt;100 kW</t>
  </si>
  <si>
    <t xml:space="preserve"> &gt;100 kW Islands</t>
  </si>
  <si>
    <t xml:space="preserve"> &gt;100 kW Mainland</t>
  </si>
  <si>
    <t xml:space="preserve"> &gt;100 kW Non-Taxable</t>
  </si>
  <si>
    <t xml:space="preserve"> &gt;100 kW Taxable</t>
  </si>
  <si>
    <t xml:space="preserve"> &gt;100 kW&lt;1 MW</t>
  </si>
  <si>
    <t xml:space="preserve"> &gt;100 kW&lt;2 MW</t>
  </si>
  <si>
    <t xml:space="preserve"> &gt;100 kW&lt;20 MW</t>
  </si>
  <si>
    <t xml:space="preserve"> &gt;100 kW&lt;5 MW</t>
  </si>
  <si>
    <t xml:space="preserve"> &gt;100 kW&lt;500 kW</t>
  </si>
  <si>
    <t xml:space="preserve"> &gt;15 kW &lt;2.2 MW</t>
  </si>
  <si>
    <t xml:space="preserve"> &gt;15 kW&lt;100 kW</t>
  </si>
  <si>
    <t xml:space="preserve"> &gt;2 MW&lt;5 MW</t>
  </si>
  <si>
    <t xml:space="preserve"> &gt;20 kW</t>
  </si>
  <si>
    <t xml:space="preserve"> &gt;20 kW &lt;100 kW</t>
  </si>
  <si>
    <t xml:space="preserve"> &gt;20 MW</t>
  </si>
  <si>
    <t xml:space="preserve"> &gt;20 MW&lt;50 MW</t>
  </si>
  <si>
    <t xml:space="preserve"> &gt;25 MW&lt;50 MW</t>
  </si>
  <si>
    <t xml:space="preserve"> &gt;3 kW</t>
  </si>
  <si>
    <t xml:space="preserve"> &gt;30 kW</t>
  </si>
  <si>
    <t xml:space="preserve"> &gt;4 kW&lt;10 kW</t>
  </si>
  <si>
    <t xml:space="preserve"> &gt;5 kW</t>
  </si>
  <si>
    <t xml:space="preserve"> &gt;5 MW</t>
  </si>
  <si>
    <t xml:space="preserve"> &gt;5 MW Islands</t>
  </si>
  <si>
    <t xml:space="preserve"> &gt;5 MW Mainland</t>
  </si>
  <si>
    <t xml:space="preserve"> &gt;50 kW&lt;1,000 kW</t>
  </si>
  <si>
    <t xml:space="preserve"> &gt;50 kW&lt;100 kW</t>
  </si>
  <si>
    <t xml:space="preserve"> &gt;50 m</t>
  </si>
  <si>
    <t xml:space="preserve"> &gt;500 kW</t>
  </si>
  <si>
    <t xml:space="preserve"> &gt;500 kW&lt;1.5 MW</t>
  </si>
  <si>
    <t xml:space="preserve"> &gt;500 kW&lt;10 MW</t>
  </si>
  <si>
    <t xml:space="preserve"> &gt;600 kW&lt;1,200 kW</t>
  </si>
  <si>
    <t xml:space="preserve"> &gt;800 kW</t>
  </si>
  <si>
    <t xml:space="preserve"> 100% Reference Yield</t>
  </si>
  <si>
    <t xml:space="preserve"> 110% Reference Yield</t>
  </si>
  <si>
    <t xml:space="preserve"> 1-20 kW</t>
  </si>
  <si>
    <t xml:space="preserve"> 120% Reference Yield</t>
  </si>
  <si>
    <t xml:space="preserve"> 1-3 kW</t>
  </si>
  <si>
    <t xml:space="preserve"> 130% Reference Yield</t>
  </si>
  <si>
    <t xml:space="preserve"> 140% Reference Yield</t>
  </si>
  <si>
    <t xml:space="preserve"> 150% Reference Yield</t>
  </si>
  <si>
    <t xml:space="preserve"> 150% Reference Yiled</t>
  </si>
  <si>
    <t xml:space="preserve"> 20-50 kW</t>
  </si>
  <si>
    <t xml:space="preserve"> 3-20 kW</t>
  </si>
  <si>
    <t xml:space="preserve"> 500-1,000 MWh/yr</t>
  </si>
  <si>
    <t xml:space="preserve"> 50-1,000 kW</t>
  </si>
  <si>
    <t xml:space="preserve"> 60% Reference Yield</t>
  </si>
  <si>
    <t xml:space="preserve"> 70% Reference Yield</t>
  </si>
  <si>
    <t xml:space="preserve"> 80% Reference Yield</t>
  </si>
  <si>
    <t xml:space="preserve"> 90% Reference Yield</t>
  </si>
  <si>
    <t xml:space="preserve"> After Premium Period</t>
  </si>
  <si>
    <t xml:space="preserve"> All</t>
  </si>
  <si>
    <t xml:space="preserve"> Any Type &lt;10 kW</t>
  </si>
  <si>
    <t xml:space="preserve"> Balance price</t>
  </si>
  <si>
    <t xml:space="preserve"> Base Tariff</t>
  </si>
  <si>
    <t xml:space="preserve"> Biogas</t>
  </si>
  <si>
    <t xml:space="preserve"> Biogas &lt;2 MW</t>
  </si>
  <si>
    <t xml:space="preserve"> Biomass &lt;800 kW</t>
  </si>
  <si>
    <t xml:space="preserve"> Biomass, Biogas</t>
  </si>
  <si>
    <t xml:space="preserve"> Black River Falls Solar PV &lt;6 kW</t>
  </si>
  <si>
    <t xml:space="preserve"> Building Integrated</t>
  </si>
  <si>
    <t xml:space="preserve"> Building Integrated**</t>
  </si>
  <si>
    <t xml:space="preserve"> Commercial</t>
  </si>
  <si>
    <t xml:space="preserve"> Continental (Metropolitan)</t>
  </si>
  <si>
    <t xml:space="preserve"> Continental 2008 Tariffs</t>
  </si>
  <si>
    <t xml:space="preserve"> Groundmounted</t>
  </si>
  <si>
    <t xml:space="preserve"> Ground-mounted</t>
  </si>
  <si>
    <t xml:space="preserve"> In State Blades</t>
  </si>
  <si>
    <t xml:space="preserve"> In State Inverter</t>
  </si>
  <si>
    <t xml:space="preserve"> In State Total</t>
  </si>
  <si>
    <t xml:space="preserve"> In-State Inverter</t>
  </si>
  <si>
    <t xml:space="preserve"> In-State PV</t>
  </si>
  <si>
    <t xml:space="preserve"> Islands</t>
  </si>
  <si>
    <t xml:space="preserve"> Mainland</t>
  </si>
  <si>
    <t xml:space="preserve"> Net-Metered Retail Rate</t>
  </si>
  <si>
    <t>%</t>
  </si>
  <si>
    <t>****Neue Energie 11/2008.</t>
  </si>
  <si>
    <t>New Energy, 3/2006 reports wind tariff 190 real (€76)/MWh, increaseds with inflation to 212 real/MWh.</t>
  </si>
  <si>
    <t xml:space="preserve"> 8% supply in 10 years</t>
  </si>
  <si>
    <t xml:space="preserve"> All</t>
  </si>
  <si>
    <t xml:space="preserve"> Base (all)</t>
  </si>
  <si>
    <t xml:space="preserve"> Biomass</t>
  </si>
  <si>
    <t xml:space="preserve"> Biomass &lt;10 kW</t>
  </si>
  <si>
    <t xml:space="preserve"> Building Integrated</t>
  </si>
  <si>
    <t xml:space="preserve"> Building Integrated 2008</t>
  </si>
  <si>
    <t xml:space="preserve"> Building Integrated*</t>
  </si>
  <si>
    <t xml:space="preserve"> Continental</t>
  </si>
  <si>
    <t xml:space="preserve"> Continental (Metropolitan)</t>
  </si>
  <si>
    <t xml:space="preserve"> Energy Crops</t>
  </si>
  <si>
    <t xml:space="preserve"> Forest &amp; Industrial Wastes</t>
  </si>
  <si>
    <t xml:space="preserve"> Free-standing</t>
  </si>
  <si>
    <t xml:space="preserve"> Full inflation adjustment.</t>
  </si>
  <si>
    <t xml:space="preserve"> Ground-mounted</t>
  </si>
  <si>
    <t xml:space="preserve"> Groundmounted &lt;10 MW*</t>
  </si>
  <si>
    <t xml:space="preserve"> High</t>
  </si>
  <si>
    <t xml:space="preserve"> Islands</t>
  </si>
  <si>
    <t xml:space="preserve"> Large Wind &gt; 10 kW*</t>
  </si>
  <si>
    <t xml:space="preserve"> Low</t>
  </si>
  <si>
    <t xml:space="preserve"> Low Load (4 hours)</t>
  </si>
  <si>
    <t xml:space="preserve"> Mainland</t>
  </si>
  <si>
    <t xml:space="preserve"> Medium</t>
  </si>
  <si>
    <t xml:space="preserve"> Mount Horeb Utilities Solar PV &lt;6 kW</t>
  </si>
  <si>
    <t xml:space="preserve"> Net Metering Rate</t>
  </si>
  <si>
    <t xml:space="preserve"> Net-Metered Retail Rate</t>
  </si>
  <si>
    <t xml:space="preserve"> Off peak</t>
  </si>
  <si>
    <t xml:space="preserve"> Offpeak</t>
  </si>
  <si>
    <t xml:space="preserve"> Offshore</t>
  </si>
  <si>
    <t xml:space="preserve"> Offshore*</t>
  </si>
  <si>
    <t xml:space="preserve"> On Buildings</t>
  </si>
  <si>
    <t xml:space="preserve"> On peak</t>
  </si>
  <si>
    <t xml:space="preserve"> On-Peak Bonus</t>
  </si>
  <si>
    <t xml:space="preserve"> Onshore</t>
  </si>
  <si>
    <t xml:space="preserve"> Onshore*</t>
  </si>
  <si>
    <t xml:space="preserve"> Other biogas</t>
  </si>
  <si>
    <t xml:space="preserve"> Out-of-State PV</t>
  </si>
  <si>
    <t xml:space="preserve"> Out-of-State Wind</t>
  </si>
  <si>
    <t xml:space="preserve"> Overseas Territories</t>
  </si>
  <si>
    <t xml:space="preserve"> Overseas Territories (DOM-TOM &amp; Corsica)</t>
  </si>
  <si>
    <t xml:space="preserve"> Peak &amp; Medium Load 20 hours</t>
  </si>
  <si>
    <t xml:space="preserve"> PG&amp;E Summer</t>
  </si>
  <si>
    <t xml:space="preserve"> PG&amp;E Winter</t>
  </si>
  <si>
    <t xml:space="preserve"> Photovoltatics</t>
  </si>
  <si>
    <t xml:space="preserve"> Region Rhone-Alps</t>
  </si>
  <si>
    <t xml:space="preserve"> Region Rhone-Alps Incentive</t>
  </si>
  <si>
    <t xml:space="preserve"> Residential</t>
  </si>
  <si>
    <t xml:space="preserve"> Residential*</t>
  </si>
  <si>
    <t xml:space="preserve"> Retail Rate</t>
  </si>
  <si>
    <t xml:space="preserve"> River Falls Municipal Utility Solar PV &lt; 4 kW</t>
  </si>
  <si>
    <t xml:space="preserve"> Rooftop</t>
  </si>
  <si>
    <t xml:space="preserve"> Rooftop &gt;10 kW&lt;250 kW</t>
  </si>
  <si>
    <t xml:space="preserve"> Rooftop &gt;250 kW&lt;500 kW</t>
  </si>
  <si>
    <t xml:space="preserve"> Rooftop &gt;500 kW</t>
  </si>
  <si>
    <t xml:space="preserve"> SCE Summer</t>
  </si>
  <si>
    <t xml:space="preserve"> SCE Winter</t>
  </si>
  <si>
    <t xml:space="preserve"> SDG&amp;E Summer</t>
  </si>
  <si>
    <t xml:space="preserve"> SDG&amp;E Winter</t>
  </si>
  <si>
    <t xml:space="preserve"> Sewage gas maximum</t>
  </si>
  <si>
    <t xml:space="preserve"> Shoulder</t>
  </si>
  <si>
    <t xml:space="preserve"> Small Wind &lt;10 kW</t>
  </si>
  <si>
    <t xml:space="preserve"> Solar PV</t>
  </si>
  <si>
    <t xml:space="preserve"> Solar PV &lt;20 kW</t>
  </si>
  <si>
    <t xml:space="preserve"> Solar PV &lt;5 MW</t>
  </si>
  <si>
    <t xml:space="preserve"> Stand Alone System</t>
  </si>
  <si>
    <t xml:space="preserve"> Stoughton Utilities Solar PV &lt; 6 kW</t>
  </si>
  <si>
    <t xml:space="preserve"> Tariff by Departement (partial list for illustration)</t>
  </si>
  <si>
    <t xml:space="preserve"> Total</t>
  </si>
  <si>
    <t xml:space="preserve"> Waste gas maximum</t>
  </si>
  <si>
    <t xml:space="preserve"> Wind</t>
  </si>
  <si>
    <t xml:space="preserve"> Wind &lt;1 MW</t>
  </si>
  <si>
    <t xml:space="preserve"> Wind on land</t>
  </si>
  <si>
    <t xml:space="preserve"> Wind on land &lt;10 kW</t>
  </si>
  <si>
    <t xml:space="preserve"> Wind, Hydro, Landfill Gas &lt;1 MW</t>
  </si>
  <si>
    <t xml:space="preserve"> with Bonus</t>
  </si>
  <si>
    <t>$ (CAD)</t>
  </si>
  <si>
    <t>$ (USD)</t>
  </si>
  <si>
    <t>$1,000,000 cap for systems installed by corporate or government parent.</t>
  </si>
  <si>
    <t>$100 connection fee; $10 service charge; and $3.65 monthly meter fee.</t>
  </si>
  <si>
    <t>$400,000 per project maximum.</t>
  </si>
  <si>
    <t>$CAD/kWh</t>
  </si>
  <si>
    <t>%</t>
  </si>
  <si>
    <t>% of Base Rate</t>
  </si>
  <si>
    <t>%/yr</t>
  </si>
  <si>
    <t>***A formula not suited for a table.</t>
  </si>
  <si>
    <t>***Supplement of 10% where manure and slurry exceed 30% of the volume. Supplement of 205 for plants less than 200 kW where manure and slurry exceed 705 of the volume.</t>
  </si>
  <si>
    <t>**0.16-0.20 Euro/kWh, http://www.solarpaces.org/News/news.htm.</t>
  </si>
  <si>
    <t>**A premium is offered if the costs of "water management" are greater than 20% of the total project costs, according to a formula, increasing up to 50%, at which point the full premium must be paid. Toby Couture</t>
  </si>
  <si>
    <t>**Supplement of 15% for constituent part of the building.</t>
  </si>
  <si>
    <t>*Awaiting confirmation. Adapted from the German. My knowledge of German is limited. Paul Gipe. 12/18/2007</t>
  </si>
  <si>
    <t>*Eligible for Aboriginal or Community Bonus.</t>
  </si>
  <si>
    <t>*No program cap. 25% inflation adjustment. To qualify, must also use solar DHW.</t>
  </si>
  <si>
    <t>*Switzerland has opted for the German system of tariff  differentiation by resource intensity. Unlike the French system, the German and Swiss system extend the premium payment for a certain number of months as opposed to dropping the tariff in year 6. Reto Rigassi, Suisse Eole, www.suisse-eole.ch.</t>
  </si>
  <si>
    <t>*TWD 50,000 subsidy also available</t>
  </si>
  <si>
    <t>*Until targets for PV are set, ground-mounted systems are limited to 5 MW.</t>
  </si>
  <si>
    <t>*Valid for all technologies.</t>
  </si>
  <si>
    <t>.025% of the Utility Use Tax, as tax payments increase program also expands somewhat as rates increase.</t>
  </si>
  <si>
    <t>?</t>
  </si>
  <si>
    <t>+15</t>
  </si>
  <si>
    <t>+20</t>
  </si>
  <si>
    <t>+25</t>
  </si>
  <si>
    <t>&lt; 5MW Wood Burning</t>
  </si>
  <si>
    <t>&lt; 5MW Wood Burning from Plantation</t>
  </si>
  <si>
    <t>&lt;10 MW</t>
  </si>
  <si>
    <t xml:space="preserve">&lt;10 MW </t>
  </si>
  <si>
    <t>&lt;100 kW</t>
  </si>
  <si>
    <t>&lt;15 kW Residential</t>
  </si>
  <si>
    <t>&lt;2 MW</t>
  </si>
  <si>
    <t>&lt;2000 h</t>
  </si>
  <si>
    <t>&lt;3.68 kW</t>
  </si>
  <si>
    <t>&lt;30 kW</t>
  </si>
  <si>
    <t>&lt;50 kW</t>
  </si>
  <si>
    <t>€/kWh</t>
  </si>
  <si>
    <t>&lt;10 kW</t>
  </si>
  <si>
    <t>€/kWh</t>
  </si>
  <si>
    <t>*Germany: Small Hydro &gt;500 kW.</t>
  </si>
  <si>
    <t>€/kWh</t>
  </si>
  <si>
    <t>$AUS</t>
  </si>
  <si>
    <t>$NZD</t>
  </si>
  <si>
    <t>*Form of net-metering</t>
  </si>
  <si>
    <t>*Incentive program. Not a tariff.</t>
  </si>
  <si>
    <t>*Life of facility.</t>
  </si>
  <si>
    <t>*Primarily a form of net-metering. Not a true feed-in tariff. The tariff is paid only on excess generation.</t>
  </si>
  <si>
    <t>*This program is not a true feed-in tariff as it is alsmost impossible to project revenues from the "tariff". This kind of program is called by critics a FITINO, a feed-in tariff in name only.</t>
  </si>
  <si>
    <t>?</t>
  </si>
  <si>
    <t>^(GBP)</t>
  </si>
  <si>
    <t>^/kWh</t>
  </si>
  <si>
    <t>~</t>
  </si>
  <si>
    <t>&lt; 5MW Wood Burning</t>
  </si>
  <si>
    <t>&lt; 5MW Wood Burning from Plantation</t>
  </si>
  <si>
    <t>&lt;1 MW</t>
  </si>
  <si>
    <t>&lt;10 kW</t>
  </si>
  <si>
    <t>&lt;10 kW with subsidy</t>
  </si>
  <si>
    <t>&lt;10 kW without subsidy</t>
  </si>
  <si>
    <t xml:space="preserve">&lt;10 MW </t>
  </si>
  <si>
    <t>&lt;100 kW</t>
  </si>
  <si>
    <t>&lt;100 kW rooftop</t>
  </si>
  <si>
    <t>&lt;150 kW</t>
  </si>
  <si>
    <t>&lt;150 kW Biogas</t>
  </si>
  <si>
    <t>&lt;150 kW Biogas from Biomass</t>
  </si>
  <si>
    <t>&lt;150 kW Biogas from farm wastes</t>
  </si>
  <si>
    <t>&lt;150 kW, &lt;30% manure</t>
  </si>
  <si>
    <t>&lt;2 MW</t>
  </si>
  <si>
    <t>&lt;20 kW</t>
  </si>
  <si>
    <t>&lt;20 MW</t>
  </si>
  <si>
    <t>&lt;20 MW (class eliminated in 2009)</t>
  </si>
  <si>
    <t>&lt;2250</t>
  </si>
  <si>
    <t>&lt;30 kW</t>
  </si>
  <si>
    <t>&lt;30 kW Net Metered</t>
  </si>
  <si>
    <t>&lt;30 kW rooftop</t>
  </si>
  <si>
    <t>&lt;30%</t>
  </si>
  <si>
    <t>&lt;350 Nm3/hour</t>
  </si>
  <si>
    <t>&lt;40% efficiency</t>
  </si>
  <si>
    <t>&lt;45 kW</t>
  </si>
  <si>
    <t>&lt;5 kW</t>
  </si>
  <si>
    <t>&lt;5 MW</t>
  </si>
  <si>
    <t>&lt;5 MW (class eliminated in 2009)</t>
  </si>
  <si>
    <t>&lt;5 MW (new in 2009)</t>
  </si>
  <si>
    <t>&lt;5 MW Biomass Wastes</t>
  </si>
  <si>
    <t>&lt;5 MW Liquid Gasforming Biomass</t>
  </si>
  <si>
    <t>&lt;5 MW No Wood</t>
  </si>
  <si>
    <t>&lt;5 MW Wood Wastes</t>
  </si>
  <si>
    <t>&lt;50 MW</t>
  </si>
  <si>
    <t>&lt;500 kW</t>
  </si>
  <si>
    <t>&lt;500 kW Biogas</t>
  </si>
  <si>
    <t>&lt;500 kW Biogas, &lt;30 manure</t>
  </si>
  <si>
    <t>&lt;500 kW Biomass Wastes</t>
  </si>
  <si>
    <t>&lt;500 kW Liquid Gasforming Biomass</t>
  </si>
  <si>
    <t>&lt;700 Nm3/hour</t>
  </si>
  <si>
    <t>&gt;1 MW</t>
  </si>
  <si>
    <t>&gt;1,000 kW rooftop</t>
  </si>
  <si>
    <t>&gt;10 kW</t>
  </si>
  <si>
    <t>&gt;10 MW</t>
  </si>
  <si>
    <t>&gt;10 MW&lt;20 MW</t>
  </si>
  <si>
    <t>&gt;10 MW&lt;50 MW</t>
  </si>
  <si>
    <t>&gt;100 kW</t>
  </si>
  <si>
    <t>&gt;100 kW rooftop</t>
  </si>
  <si>
    <t>&gt;1000 kW</t>
  </si>
  <si>
    <t>&gt;15</t>
  </si>
  <si>
    <t>&gt;15 kW &lt;50 kW</t>
  </si>
  <si>
    <t>&gt;150 kW&lt;2,000 kW</t>
  </si>
  <si>
    <t>&gt;150 kW&lt;500 kW</t>
  </si>
  <si>
    <t>&gt;2 MW</t>
  </si>
  <si>
    <t>&gt;2 MW&lt;5 MW</t>
  </si>
  <si>
    <t>&gt;2,000 kW</t>
  </si>
  <si>
    <t>&gt;20</t>
  </si>
  <si>
    <t>&gt;20 kW&lt;100 kW</t>
  </si>
  <si>
    <t>&gt;20 MW (class eliminated in 2009)</t>
  </si>
  <si>
    <t>&gt;2250</t>
  </si>
  <si>
    <t>&gt;25</t>
  </si>
  <si>
    <t>&gt;2600 h</t>
  </si>
  <si>
    <t>&gt;3 kW</t>
  </si>
  <si>
    <t>&gt;3 kW 2010</t>
  </si>
  <si>
    <t>&gt;30 kW</t>
  </si>
  <si>
    <t>&gt;30 kW&lt;100 kW rooftop</t>
  </si>
  <si>
    <t>&gt;30%&lt;50%</t>
  </si>
  <si>
    <t>&gt;350 kW</t>
  </si>
  <si>
    <t>&gt;40%&lt;70% efficiency</t>
  </si>
  <si>
    <t>&gt;45 kW&lt;200 kW</t>
  </si>
  <si>
    <t>&gt;45 kW&lt;350 kW</t>
  </si>
  <si>
    <t>&gt;45 kW&lt;500 kW</t>
  </si>
  <si>
    <t>&gt;5 kW&lt;5 MW</t>
  </si>
  <si>
    <t>&gt;5 MW</t>
  </si>
  <si>
    <t>&gt;5 MW&lt;12 MW</t>
  </si>
  <si>
    <t>&gt;5 MW&lt;20 MW</t>
  </si>
  <si>
    <t>&gt;50 kW&lt;5 MW</t>
  </si>
  <si>
    <t>&gt;50 MW</t>
  </si>
  <si>
    <t>&gt;50%</t>
  </si>
  <si>
    <t>&gt;500 kW</t>
  </si>
  <si>
    <t>&gt;500 kW&lt;2 MW</t>
  </si>
  <si>
    <t>&gt;500 kW&lt;5 MW</t>
  </si>
  <si>
    <t>&gt;70% efficiency</t>
  </si>
  <si>
    <t>€ (Euro)</t>
  </si>
  <si>
    <t>0.25% of sales</t>
  </si>
  <si>
    <t>0.5% of sales</t>
  </si>
  <si>
    <t>0-15</t>
  </si>
  <si>
    <t>02/13/08, 500 solar PV systems installed, 1.20-1.5 MW.</t>
  </si>
  <si>
    <t>0-20</t>
  </si>
  <si>
    <t>0-25</t>
  </si>
  <si>
    <t>0-5</t>
  </si>
  <si>
    <t>1 Hydro is less than 1 MW installed.</t>
  </si>
  <si>
    <t>1 MW</t>
  </si>
  <si>
    <t>1,300 MW target by 2012.</t>
  </si>
  <si>
    <t>1. 15% renewables by 2010.</t>
  </si>
  <si>
    <t>1. Net metering rates from 0.11-0.15/kWh. This table uses a conservative value.</t>
  </si>
  <si>
    <t>1. Operator can choose between two systems: fixed or "regulated tariffs", or a premium payment plus the wholesale price.</t>
  </si>
  <si>
    <t>1. SBC 0.6 centimes/kWh on all consumers.</t>
  </si>
  <si>
    <t>1. There is now a sliding scale for degression that depends upon the rate of growth from one year to the next.</t>
  </si>
  <si>
    <t>10 to 24 percent control</t>
  </si>
  <si>
    <t>10, 15, or 20</t>
  </si>
  <si>
    <t>10. There is no price degression.</t>
  </si>
  <si>
    <t>100 MW of Solar PV applications filed in Corsica.</t>
  </si>
  <si>
    <t>100-250 kW</t>
  </si>
  <si>
    <t>1-10</t>
  </si>
  <si>
    <t>11-15</t>
  </si>
  <si>
    <t>11-20</t>
  </si>
  <si>
    <t>1-15</t>
  </si>
  <si>
    <t>11th</t>
  </si>
  <si>
    <t>12th</t>
  </si>
  <si>
    <t>1-5</t>
  </si>
  <si>
    <t>15 kW</t>
  </si>
  <si>
    <t>15+</t>
  </si>
  <si>
    <t>1-50 kW, 60 MW/y cap. 50-1,000 kW, 25 MW/y cap.</t>
  </si>
  <si>
    <t>150 MW cap.</t>
  </si>
  <si>
    <t>1-8</t>
  </si>
  <si>
    <t>18 kW</t>
  </si>
  <si>
    <t>1US$0.015/kWh for 10 years production incentive equivalent to Canadian WPPI. Initially capped at 100 MW. A second 100 MW tranche was added later.</t>
  </si>
  <si>
    <t>2 If a supplier contracts to purchase above the reference rate by</t>
  </si>
  <si>
    <t>-2% decrease beginning 2008, 100% corrected for inflation.</t>
  </si>
  <si>
    <t>2,400 MW of new CSP permitted through 2013. 2010 limit for CSP raised from 500 MW to 861 MW. After 2010 500 MW of CSP permitted per year. New Energy 6/2009.</t>
  </si>
  <si>
    <t>2. Additional premiums apply for municipalities, schools, and hospitals.</t>
  </si>
  <si>
    <t>2. After 15% target reached, fixed tariff open to all renewables.</t>
  </si>
  <si>
    <t>2. Geothermal, wave, tidal, sea stream, and ocean thermal.</t>
  </si>
  <si>
    <t>2. Purkersdorf is a suburb of Vienna, Lower Austria. Photon International March 2006.</t>
  </si>
  <si>
    <t>2. PV capped at 5% of SBC fund.</t>
  </si>
  <si>
    <t>2. Renewable tariff paid up to 18,000 full-load hours.</t>
  </si>
  <si>
    <t>2. The facade bonus was eliminated.</t>
  </si>
  <si>
    <t>20 MW cap by October 2006 for fixed tariff on large systems.</t>
  </si>
  <si>
    <t>20% of program must be from private individuals.</t>
  </si>
  <si>
    <t>20+</t>
  </si>
  <si>
    <t>2000-2200 h</t>
  </si>
  <si>
    <t>2006-2018</t>
  </si>
  <si>
    <t>2007 new net metering regulations to go into effect. Total program costs not to exceed .03 rappen/kWh to consumer or ~110 million Euros. No technology can use more than 50% of the total funds available. National Council (Nationalrat) report states "The remuneration is based on the effective productions costs of reference systems in the year of installation, graded according to power and further economically relevant criteria". Sun &amp; Wind Energy 1/2006.</t>
  </si>
  <si>
    <t>2009: 1,000-1,500 MW</t>
  </si>
  <si>
    <t>2010: 1,100-1,700 MW</t>
  </si>
  <si>
    <t>2011: 1,200-1,900 MW</t>
  </si>
  <si>
    <t>2011-2015</t>
  </si>
  <si>
    <t>2200-2400 h</t>
  </si>
  <si>
    <t>25+</t>
  </si>
  <si>
    <t>250-500 kW</t>
  </si>
  <si>
    <t>2700, Blagoevgrad</t>
  </si>
  <si>
    <t>3 If a supplier negotiates a price less than the reference rate and</t>
  </si>
  <si>
    <t>3,500 Euro/kW up to 3 kW; 3,000 Euro/kWh up to 10 kW; subsidy capped at 65% of total system costs and must guarantee a yield of 500 kWh/kW/year. The subsidies are available only if the user accepts a federal tariff of 0.04/kWh. Other combinations of subsidies and tariffs are possible until a maximum federal tariff of 0.60/kWh is reached.</t>
  </si>
  <si>
    <t>3. Additional premius of 5% for BIPV on farm roofs replacing asbestos.</t>
  </si>
  <si>
    <t>3. Beginning in 2010 degression of 8%.</t>
  </si>
  <si>
    <t>3. MEP is not a true Renewable Tariff but a Bonus System.</t>
  </si>
  <si>
    <t xml:space="preserve">3. Retail rate ~$0.10 CAD/kWh. </t>
  </si>
  <si>
    <t>3. Tariffs revised after meeting targets.</t>
  </si>
  <si>
    <t>3. There are provisions now for self-generation.</t>
  </si>
  <si>
    <t>3.8% of gross sales to the state as a Utility Use Tax.</t>
  </si>
  <si>
    <t>30 kW</t>
  </si>
  <si>
    <t>30% state tax credit up to $7,000; program cap $3 million; project cap raised to $9,000 if federal tax credit expires.</t>
  </si>
  <si>
    <t>300 kW</t>
  </si>
  <si>
    <t>38, Vasil Levski Blvrd.</t>
  </si>
  <si>
    <t>4 The compensation is available for any electricity (other than large</t>
  </si>
  <si>
    <t>4. $0.0575/kWh fixed tarif, $0.02/kWh rate variable with annual CPI or 26% of price varies with inflation.</t>
  </si>
  <si>
    <t>4. Annual cap lifted.</t>
  </si>
  <si>
    <t>4. Neue Energie 4/2008.</t>
  </si>
  <si>
    <t>4. Systems greater than 100 kW must be capable of being remotely controlled.</t>
  </si>
  <si>
    <t>4. There are additional payments for reactive power supply and voltage support. There are also deductoins for forecasting costs.</t>
  </si>
  <si>
    <t>40 to 49 percent control</t>
  </si>
  <si>
    <t>42 systems installed; ~96 kW total.</t>
  </si>
  <si>
    <t>45 kW</t>
  </si>
  <si>
    <t>5. Fully inflation adjustd because of connection to AET price. The price rises 1.4-1.7% annually says AEE.</t>
  </si>
  <si>
    <t>5. Operators will be reimbursed for any generation that the grid operator rejects (for systems greater than 100 kW).</t>
  </si>
  <si>
    <t>5. Program cap of 1,200 MW, 2012; 3,000 MW 2016.</t>
  </si>
  <si>
    <t>5. Reto Rigassi, Windkraftverbandes Suisse Eole.</t>
  </si>
  <si>
    <t>5. Tariff is limited to areas zoned for wind.</t>
  </si>
  <si>
    <t>5/yr</t>
  </si>
  <si>
    <t>5+</t>
  </si>
  <si>
    <t>50 MW cap.</t>
  </si>
  <si>
    <t>500/yr</t>
  </si>
  <si>
    <t>500-1000 kW</t>
  </si>
  <si>
    <t>5-10 kW</t>
  </si>
  <si>
    <t>6,000 MW of new wind permitted through 2012.</t>
  </si>
  <si>
    <t>6. Bonus system: market price plus ~40% of AET, plus a 10% bonus to switch to the bonus system or ~Euro 0.0365/kWh.</t>
  </si>
  <si>
    <t>6. Zoned areas have very high winds ~ 9 m/s.</t>
  </si>
  <si>
    <t>60% corrected for inflaiton.</t>
  </si>
  <si>
    <t>60%-70%</t>
  </si>
  <si>
    <t>606 Hillcrest Dr.</t>
  </si>
  <si>
    <t>6-15</t>
  </si>
  <si>
    <t>661 325 9590</t>
  </si>
  <si>
    <t>683 kW</t>
  </si>
  <si>
    <t>7. Bonus system in 2005: Euro 0.0693 (0.0365+0.00048+0.031-0.003/kWh). This is slightly higher than fixed payment but depends upon fluctuation market price.</t>
  </si>
  <si>
    <t>7. PEI has ~ 2X the wind resource of Ontario (800 vs 1,600 kWh/m2/yr).</t>
  </si>
  <si>
    <t>70% inflation indexing</t>
  </si>
  <si>
    <t>70% rebate for systems less than 3 kW.</t>
  </si>
  <si>
    <t>716.4 KRW/kWh</t>
  </si>
  <si>
    <t>75% to 2012, 50% post 2012</t>
  </si>
  <si>
    <t>8%-10%</t>
  </si>
  <si>
    <t>8. Low interest loans for Solar PV Euro 120 million for small installations.</t>
  </si>
  <si>
    <t>8-20</t>
  </si>
  <si>
    <t>9. First tariffs begain with decree in 1997.</t>
  </si>
  <si>
    <t>a There is a continuum between reference yields that's not explicity stated in the table. All sites are paid the inital price for five years. The initial price is extended two months for every 0.75 x the quotient of the actual yield relative to 150% of the "reference yield". The reference yield is derived from a Rayleigh distribution and a wind speed of 5.5 m/s at 30 m with a Roughness Lenght of 0.1 m. See the English language version of the EEG for an explanation: http://www.wind-energie.de/informationen/politik/eeg/eeg-englisch.pdf, and http://www.jca.apc.org/~gen/information/EEG-Folien-english2.pdf</t>
  </si>
  <si>
    <t>Aboriginal and Community Adder</t>
  </si>
  <si>
    <t>above the market price the net compensation will be calculated as</t>
  </si>
  <si>
    <t>Accessed 09-Jun-08.</t>
  </si>
  <si>
    <t>Additional investment subsidies for PV.</t>
  </si>
  <si>
    <t>Additional subsidy 15% of investment to maximum 1 kW per adult plus 1 kW others, maximum Euro 900/kW; for business 10% of investment.</t>
  </si>
  <si>
    <t>Advanced Renewable Tariffs for Solar PV in France</t>
  </si>
  <si>
    <t>Advanced Renewable Tariffs in Austria</t>
  </si>
  <si>
    <t>Advanced Renewable Tariffs in France</t>
  </si>
  <si>
    <t>Advanced Renewable Tariffs in Germany</t>
  </si>
  <si>
    <t>Advanced Renewable Tariffs in Portugal</t>
  </si>
  <si>
    <t>Advanced Renewable Tariffs in Portugal 2005</t>
  </si>
  <si>
    <t>AET</t>
  </si>
  <si>
    <t>Agricultural Industry Wastes</t>
  </si>
  <si>
    <t>Agricultural Wastes</t>
  </si>
  <si>
    <t>Air source heat pumps</t>
  </si>
  <si>
    <t>All Conversions from the Euro.</t>
  </si>
  <si>
    <t>All generation must be used by owner on site for systems &lt;20 kW. Excess above consumption not purchased.</t>
  </si>
  <si>
    <t>All Renewables</t>
  </si>
  <si>
    <t>All Renewables (in force)</t>
  </si>
  <si>
    <t>All Renewables 2009</t>
  </si>
  <si>
    <t>All systems must now install separate meters.</t>
  </si>
  <si>
    <t>Alliant: Formerly Wisconsin Power &amp; Light, 20 kW project size cap for solar PV.</t>
  </si>
  <si>
    <t>Alliant-Wisconsin Power &amp; Light</t>
  </si>
  <si>
    <t>Anaerobic Digestion</t>
  </si>
  <si>
    <t>Animal Wastes</t>
  </si>
  <si>
    <t>Announced by the Ontario Premier Dalton McGuinty, March 21, 2006.</t>
  </si>
  <si>
    <t>Annual cap raised to 1,500 MW.</t>
  </si>
  <si>
    <t>Applicable only to customer-owned generation.</t>
  </si>
  <si>
    <t>Applicable to only 4,000 units</t>
  </si>
  <si>
    <t>Application</t>
  </si>
  <si>
    <t>Applications required to reserve place.</t>
  </si>
  <si>
    <t>Architectural Simplified Building Integrated tariffs begin June, 2010.</t>
  </si>
  <si>
    <t>Arrete 10 January 2010</t>
  </si>
  <si>
    <t>As a % of AET, Average Electricity Tariff</t>
  </si>
  <si>
    <t>Associazione Nazionale Energia del Vento (ANEV)</t>
  </si>
  <si>
    <t>AUD/kWh</t>
  </si>
  <si>
    <t>Austria</t>
  </si>
  <si>
    <t>Austria has never implemented its quota system for hydro due to industry opposition.</t>
  </si>
  <si>
    <t>Austria is constituionally prohibited from using nuclear fission.</t>
  </si>
  <si>
    <t>Average electricity price $0.05/kWh.</t>
  </si>
  <si>
    <t>Average solar PV yield in Malaysia: 1,000-1,500 kWh/kWDC/yr.</t>
  </si>
  <si>
    <t>Bakersfield, CA 93305</t>
  </si>
  <si>
    <t>bAll sites are paid the initial tariff for the first 12 years. Sites must be beyond 12 miles and bonus for further offshore and deeper than 20 meters.</t>
  </si>
  <si>
    <t>Base Rate</t>
  </si>
  <si>
    <t>Became law May 27, 2009. H446.</t>
  </si>
  <si>
    <t>Become effective October 19, 2009.</t>
  </si>
  <si>
    <t>Beginning 2010 tariff program lowered to 30 kW.</t>
  </si>
  <si>
    <t>Beginning after 2012.</t>
  </si>
  <si>
    <t>Beginning in 2007 5% degression per year.</t>
  </si>
  <si>
    <t>Begins 2010</t>
  </si>
  <si>
    <t>Begins April 10, 2010 though systems installed up to that time can qualify.</t>
  </si>
  <si>
    <t>between the market price and the appropriate reference rate by</t>
  </si>
  <si>
    <t>Biocombustion</t>
  </si>
  <si>
    <t>Biocombustion (Biomass)</t>
  </si>
  <si>
    <t>Biodegradable Wastes</t>
  </si>
  <si>
    <t>Biodiesel &lt;45 kW</t>
  </si>
  <si>
    <t>Biodigester gas</t>
  </si>
  <si>
    <t>Biogas</t>
  </si>
  <si>
    <t>Biogas on-site combustion</t>
  </si>
  <si>
    <t>Biogas Premium (on-farm methane)</t>
  </si>
  <si>
    <t>Biogas*</t>
  </si>
  <si>
    <t>Biogas-Biomass</t>
  </si>
  <si>
    <t>Biogas-Waste***</t>
  </si>
  <si>
    <t>Biomass</t>
  </si>
  <si>
    <t>Biomass 1</t>
  </si>
  <si>
    <t>Biomass 2</t>
  </si>
  <si>
    <t>Biomass 3</t>
  </si>
  <si>
    <t>Biomass combustion</t>
  </si>
  <si>
    <t>Biomass***</t>
  </si>
  <si>
    <t>Biomass/Biogas</t>
  </si>
  <si>
    <t>Biomethane injection</t>
  </si>
  <si>
    <t>BIPV</t>
  </si>
  <si>
    <t>Black Liqour</t>
  </si>
  <si>
    <t>Bonus for district heating</t>
  </si>
  <si>
    <t>Bonus for district heating &lt;20 MW</t>
  </si>
  <si>
    <t>Bonus for district heating****</t>
  </si>
  <si>
    <t>Bonus model of simple feed law.</t>
  </si>
  <si>
    <t>Bonus Payment System</t>
  </si>
  <si>
    <t>Bonus system. Tariffs paid on top of the market or wholesale price.</t>
  </si>
  <si>
    <t>Brazil</t>
  </si>
  <si>
    <t>Britain &gt;15 kW&lt;100 kW</t>
  </si>
  <si>
    <t>Britain 1.5 kW-15 kW</t>
  </si>
  <si>
    <t>Building Integrated</t>
  </si>
  <si>
    <t>Building Integrated (Architectural treatments all other bldngs.)</t>
  </si>
  <si>
    <t>Building Integrated (Architectural treatments residential, &amp; health bldngs.)</t>
  </si>
  <si>
    <t>Bulgaria</t>
  </si>
  <si>
    <t>Buy-Down or Capacity Payment</t>
  </si>
  <si>
    <t>Buy-Down or Rebate</t>
  </si>
  <si>
    <t>Buy-Down Payment will be converted to an Estimated Production-Based Incentive.</t>
  </si>
  <si>
    <t>Buy-Down Payment: $2.50/W Taxable, $3.25/W Non-Taxable.</t>
  </si>
  <si>
    <t>CAD/kWh</t>
  </si>
  <si>
    <t>California</t>
  </si>
  <si>
    <t>California FIT</t>
  </si>
  <si>
    <t>California FSO4</t>
  </si>
  <si>
    <t>California ISO4, EPO1</t>
  </si>
  <si>
    <t>California ISO4, EPO2</t>
  </si>
  <si>
    <t>California ISO4, EPO3</t>
  </si>
  <si>
    <t>California Pilot Performance-Based Incentive Program</t>
  </si>
  <si>
    <t>California Solar Initiative (Million Solar Roofs)</t>
  </si>
  <si>
    <t>California Solar Initiative*</t>
  </si>
  <si>
    <t>California*</t>
  </si>
  <si>
    <t>Camara Argentina de Generadores Eolicos (CADGE)</t>
  </si>
  <si>
    <t>Cap: 10,000 systems, 10 kW single phase, 30 kW three-phase.</t>
  </si>
  <si>
    <t>Cap: 3.3 MW/yr.</t>
  </si>
  <si>
    <t>Cap: 5 MW/yr.</t>
  </si>
  <si>
    <t>Capacity</t>
  </si>
  <si>
    <t>Capacity Factor definition is non-standard, that is, it is slightly different than the international norm.</t>
  </si>
  <si>
    <t>Category 1 Energy Zone</t>
  </si>
  <si>
    <t>Category 1 Energy Zone: Inner Mongolia - excl. Chifeng, Tongliao, Xing-an County, Hulunbei-er; Xinjiang, incl. Urumqi, Yili-Kazak Autonomous Region, Changji County, Kelamayi, Shi-he-zi.</t>
  </si>
  <si>
    <t>Category 2 Energy Zone</t>
  </si>
  <si>
    <t>Category 2 Energy Zone: Hebei Province, incl.Zhangjiakou, Chengde; Inner Mongolia, Incl. Chifeng, Tongliao, Xing-an, Hulunbei-er; Gansu Province, incl. Zhangye, Jiayuguan, Jiuquan.</t>
  </si>
  <si>
    <t>Category 3 Energy Zone</t>
  </si>
  <si>
    <t>Category 3 Energy Zone: Jilin, incl. Baicheng, Songyuan; Heilongjiang Province, incl. Jixi, Shuangyashan,Qitaihe, Suihua, Yichun, Daxing-anling; Gansu Province, excl. Zhangye, Jiayuguan, Jiuquan; Xinjiang, excl. Urumqi, Yili Kasak Autonomous Region, Changji, Kelamayi, Shi-he-zi; Ningxia.</t>
  </si>
  <si>
    <t>Category 4 Energy Zone</t>
  </si>
  <si>
    <t>Category 4 Energy Zone: Other region not included in Categories 1, 2 and 3.</t>
  </si>
  <si>
    <t>C-BED Tariff</t>
  </si>
  <si>
    <t>Check against German version.</t>
  </si>
  <si>
    <t>Chelan County PUD (Washington State)</t>
  </si>
  <si>
    <t>CHF</t>
  </si>
  <si>
    <t>CHN/kWh</t>
  </si>
  <si>
    <t>CNY</t>
  </si>
  <si>
    <t>Co-Firing Wood Biomass</t>
  </si>
  <si>
    <t>Cogeneration</t>
  </si>
  <si>
    <t>Commercial</t>
  </si>
  <si>
    <t>Companies up to 50 kW.</t>
  </si>
  <si>
    <t>Complex and confusing mix of net metering and tariffs for generation.</t>
  </si>
  <si>
    <t>Concentrating Solar</t>
  </si>
  <si>
    <t>Continental (Metropolitan)</t>
  </si>
  <si>
    <t>Continental France</t>
  </si>
  <si>
    <t>Contracts awarded by tenders limited to 1,100 MW. For projects &lt;30 MW cost of transportation (transmission) tariff are halved.</t>
  </si>
  <si>
    <t>Country</t>
  </si>
  <si>
    <t>CPS Energy is Austin's Municipal utility.</t>
  </si>
  <si>
    <t>Currency Exchange Rate</t>
  </si>
  <si>
    <t>Czech Republic</t>
  </si>
  <si>
    <t>CZK/kWh</t>
  </si>
  <si>
    <t>d Is in operation by Dec 31, 2010.</t>
  </si>
  <si>
    <t>d Is in operation by Dec 31, 2015.</t>
  </si>
  <si>
    <t>€/kWh</t>
  </si>
  <si>
    <t>CAD/kWh</t>
  </si>
  <si>
    <t>Capacity</t>
  </si>
  <si>
    <t>Coef.</t>
  </si>
  <si>
    <t>Concentrating Solar</t>
  </si>
  <si>
    <t>Contracts became available November 17, 2006.</t>
  </si>
  <si>
    <t>Currently no small wind turbine is manufactured in Washington State, but there are inverters manufactured in the state.</t>
  </si>
  <si>
    <t>Decree 04-92, 2004.</t>
  </si>
  <si>
    <t>Degression</t>
  </si>
  <si>
    <t>Degression (See Note on Solar Photovoltaic)</t>
  </si>
  <si>
    <t>Degression begings 2012.</t>
  </si>
  <si>
    <t>Degression begins in 2011.</t>
  </si>
  <si>
    <t>Degression begins in 2013.</t>
  </si>
  <si>
    <t>Degression on Plants &gt;5 MW</t>
  </si>
  <si>
    <t>Dependent upon efficiency</t>
  </si>
  <si>
    <t>Dependent upon price of gas and size.</t>
  </si>
  <si>
    <t>Dependent upon season and size.</t>
  </si>
  <si>
    <t>Dependent upon tariff.</t>
  </si>
  <si>
    <t>Detailed report obligation against the grid operator for regular and transparent reports on the grid status.</t>
  </si>
  <si>
    <t>DEWI: IRR targets, high wind: 18%; low wind: 15%.</t>
  </si>
  <si>
    <t>Dipl. Eng. Ivelin Shapkov</t>
  </si>
  <si>
    <t>Distribution Connected &amp; the Capitol</t>
  </si>
  <si>
    <t>District Heating Bonus</t>
  </si>
  <si>
    <t>District Heating Bonus &lt;30 MW</t>
  </si>
  <si>
    <t>District Heating/Cogen</t>
  </si>
  <si>
    <t>DZD</t>
  </si>
  <si>
    <t>e Premium paid according to fuel used and for use of "innovative" technology.</t>
  </si>
  <si>
    <t>€/kWh</t>
  </si>
  <si>
    <t>25 to 39 percent control</t>
  </si>
  <si>
    <t>50 to 100 percent control</t>
  </si>
  <si>
    <t>Aboriginal</t>
  </si>
  <si>
    <t>Biomass</t>
  </si>
  <si>
    <t>Bonus for manure****</t>
  </si>
  <si>
    <t>Capacity</t>
  </si>
  <si>
    <t>Community</t>
  </si>
  <si>
    <t>Concentrating Solar Power</t>
  </si>
  <si>
    <t>Degression</t>
  </si>
  <si>
    <t>Dutch MEP Beginning January 2004</t>
  </si>
  <si>
    <t>Dutch Program 2006</t>
  </si>
  <si>
    <t>EEG 2004</t>
  </si>
  <si>
    <t>Effective Date</t>
  </si>
  <si>
    <t>Effective January 1, 2007.</t>
  </si>
  <si>
    <t>Effective January 19, 2005.</t>
  </si>
  <si>
    <t>Electricity regulator approves. Environment Ministry prefers ROCs.</t>
  </si>
  <si>
    <t xml:space="preserve">eligible for 20 to 49 percent of the price adder </t>
  </si>
  <si>
    <t>eligible for 50 to 79 percent of the price adder</t>
  </si>
  <si>
    <t>eligible for 80 to 99 percent of the price adder</t>
  </si>
  <si>
    <t>eligible for the full price adder</t>
  </si>
  <si>
    <t>Energy Crops</t>
  </si>
  <si>
    <t xml:space="preserve">EnerQ collects the funds it pays out by way of MEP grants from the grid administrators, which collect EUR 34,00 each for connecting the generating company (or for implementing connections at the generating company). EnerQ administers these funds and renders account to the Minister of Economic Affairs concerning incoming and outgoing funds flows, inter alia. </t>
  </si>
  <si>
    <t xml:space="preserve">EnerQ is a private limited liability company (in Dutch: 'besloten vennootschap' or B.V. for short) whereas TenneT has been granted Independent Administrative Body (in Dutch: 'zelfstandig bestuursorgaan' or ZBO) status with respect to the implementation of the MEP Scheme. This implies inter alia that the Minister of Economic Affairs oversees the spending of MEP funds. </t>
  </si>
  <si>
    <t xml:space="preserve">EnerQ is a subsidiary of TenneT bv as the national grid administrator/TSO in charge of the Dutch high voltage grid. </t>
  </si>
  <si>
    <t xml:space="preserve">EnerQ was officially launched on 1 July 2003, this being the date of implementation of the MEP Scheme. </t>
  </si>
  <si>
    <t>Erneuerbare-Energien-Gesetz (EEG) and EEG 2009 Tariffs</t>
  </si>
  <si>
    <t>Erneuerbare-Energien-Gesetz (EEG) and EEG 2010 Tariffs</t>
  </si>
  <si>
    <t>European Commission has filed an action against the Czech government on this program in February 2006.</t>
  </si>
  <si>
    <t>Existing</t>
  </si>
  <si>
    <t>Existing microgenerators transferred from RO.</t>
  </si>
  <si>
    <t>Extra</t>
  </si>
  <si>
    <t>Facade Bonus of 0.05/kWh discontinued.</t>
  </si>
  <si>
    <t>Facade cladding Bonus&lt;100 kW</t>
  </si>
  <si>
    <t>Facade cladding Bonus&lt;30 kW</t>
  </si>
  <si>
    <t>Facade cladding Bonus&gt;100 kW</t>
  </si>
  <si>
    <t>Facade cladding Bonus&gt;1000 kW</t>
  </si>
  <si>
    <t>Factor</t>
  </si>
  <si>
    <t>Farm Methane</t>
  </si>
  <si>
    <t>Feed Law mofified in 2001 and tariff varies by technology.</t>
  </si>
  <si>
    <t>Feed-in Tariff in California*</t>
  </si>
  <si>
    <t>Fees: $100, application; $50, net metering fee.</t>
  </si>
  <si>
    <t>Final</t>
  </si>
  <si>
    <t>Finland Target: 6 TWh/yr by 2020, 30 times 2008 generation.</t>
  </si>
  <si>
    <t>First Year Renewable Tariffs in $CAD/kWh</t>
  </si>
  <si>
    <t>First Year Renewable Tariffs in US$/kWh</t>
  </si>
  <si>
    <t>FIT is expected to cost 2% of average electricity bill.</t>
  </si>
  <si>
    <t>Fixed Efficiency Bonus</t>
  </si>
  <si>
    <t>Fixed Forecasted 10-year Avoided Cost</t>
  </si>
  <si>
    <t>Fixed Forecasted Incremental Energy Rates</t>
  </si>
  <si>
    <t>Fixed Forecasted Levelized 10-year Avoided Cost</t>
  </si>
  <si>
    <t>Fixed Tariff</t>
  </si>
  <si>
    <t>Fixed Tariff (Option a)</t>
  </si>
  <si>
    <t>Fixed tariff for large-scale commercial applications.</t>
  </si>
  <si>
    <t>Flanders</t>
  </si>
  <si>
    <t>Flanders wind and biomass: certificate value.</t>
  </si>
  <si>
    <t>For a chart for 2009 prices see.</t>
  </si>
  <si>
    <t>For details on the programs in specific countries see the country specific information on the the Wind-Works web site or follow the links provided in the table.</t>
  </si>
  <si>
    <t>for every 10 MW completed.</t>
  </si>
  <si>
    <t>For questions about these tables contact:</t>
  </si>
  <si>
    <t>For systems &lt;20 kW (solar PV) MDG&amp;E will consider behind the meter installations.</t>
  </si>
  <si>
    <t>For the fist five years, tariffs for new projects reviewed every year then every three years thereafter.</t>
  </si>
  <si>
    <t>For wind projects greater than 15 MW, the greater than 15 MW amount is paid half the tariff.</t>
  </si>
  <si>
    <t>Forestry Industry Wastes</t>
  </si>
  <si>
    <t>Forestry Wastes</t>
  </si>
  <si>
    <t>France</t>
  </si>
  <si>
    <t xml:space="preserve">France </t>
  </si>
  <si>
    <t>Freestanding</t>
  </si>
  <si>
    <t>FSO4: Final Standard Offer Contract (Never Implemented).</t>
  </si>
  <si>
    <t>Fuel Bonuse</t>
  </si>
  <si>
    <t>Full Load</t>
  </si>
  <si>
    <t>Gainesville Regional Utilities (Florida) Solar PV Feed-in Tariff</t>
  </si>
  <si>
    <t>Generation purchased by RE Purchase Agency ( REPA) within ESKOM.</t>
  </si>
  <si>
    <t>Geothemal</t>
  </si>
  <si>
    <t>Geothermal</t>
  </si>
  <si>
    <t>Geothermal, Wave, Tides, Ocean Thermal, Ocean Currents</t>
  </si>
  <si>
    <t>Germany</t>
  </si>
  <si>
    <t>Germany 2008</t>
  </si>
  <si>
    <t>Germany 2009</t>
  </si>
  <si>
    <t>Germany 2010</t>
  </si>
  <si>
    <t>Greece</t>
  </si>
  <si>
    <t>Green  Muliplier</t>
  </si>
  <si>
    <t>Greenpeace had demanded a feed-in law.</t>
  </si>
  <si>
    <t>Greens pushing for ground-mounted tariff of 0.40/kWh.</t>
  </si>
  <si>
    <t>Grid Compatibility Bonus</t>
  </si>
  <si>
    <t>Grid extension obligation for each new renewable installation.</t>
  </si>
  <si>
    <t xml:space="preserve">Ground source heat pumps </t>
  </si>
  <si>
    <t>Ground-mounted</t>
  </si>
  <si>
    <t>Ground-Mounted</t>
  </si>
  <si>
    <t>Ground-mounted Systems &lt;250 kW</t>
  </si>
  <si>
    <t>Ground-mounted Systems by Departement &gt;250 kW</t>
  </si>
  <si>
    <t>Guaranteed purchase price for projects up to 5 MW. Beyond 5 MW total payments will equal the Reference Cost but the tariff is not fixed.</t>
  </si>
  <si>
    <t>Hours</t>
  </si>
  <si>
    <t>http://cleantech-israel.blogspot.com/2009/02/israel-sets-feed-in-tariff-for-wind.html</t>
  </si>
  <si>
    <t>http://docs.cpuc.ca.gov/published/Agenda_resolution/78255.htm</t>
  </si>
  <si>
    <t>http://efile.mpsc.cis.state.mi.us/efile/docs/15805/0024.pdf</t>
  </si>
  <si>
    <t>http://fit.powerauthority.on.ca/Page.asp?PageID=122&amp;ContentID=10380&amp;SiteNodeID=1103&amp;BL_ExpandID=260</t>
  </si>
  <si>
    <t>http://llns-test.blogspot.com/2009/10/greece-finalizes-feed-in-tariffs-law.html</t>
  </si>
  <si>
    <t>http://psb.vermont.gov/sites/psb/files/orders/2009/7523interimpriceorder.pdf</t>
  </si>
  <si>
    <t>http://www.cadge.org.ar/</t>
  </si>
  <si>
    <t>http://www.canrea.ca/site/wp-content/uploads/2010/02/spanish-fit-program-york-u-toronto-nov-09.pdf</t>
  </si>
  <si>
    <t>http://www.chelanpud.org/</t>
  </si>
  <si>
    <t>http://www.climatechange.sa.gov.au/news/news_5.htm</t>
  </si>
  <si>
    <t>http://www.cpuc.ca.gov/static/energy/solar/csi_factsheet_082406.pdf</t>
  </si>
  <si>
    <t xml:space="preserve">http://www.cwape.be/servlet/Repository?IDR=9271 </t>
  </si>
  <si>
    <t>http://www.czrea.cz/clanek.php?CLANEK=1</t>
  </si>
  <si>
    <t>http://www.dcmnr.gov.ie/Press+Releases/Minister+Noel+Dempsey+announces+new+initiative+to+increase++production+of+electricity+from+renewable.htm</t>
  </si>
  <si>
    <t>http://www.decc.gov.uk/en/content/cms/news/pn10_010/pn10_010.aspx</t>
  </si>
  <si>
    <t>http://www.developpement-durable.gouv.fr/IMG/pdf/15.12.2009_Arrete_Production_d_electricite_cle7efe36.pdf</t>
  </si>
  <si>
    <t>http://www.dge.pt/main.asp</t>
  </si>
  <si>
    <t>http://www.digitimes.com/news/a20091221PD212.html</t>
  </si>
  <si>
    <t>http://www.dsireusa.org/incentives/incentive.cfm?Incentive_Code=WA27F&amp;re=1&amp;ee=1</t>
  </si>
  <si>
    <t>http://www.dsireusa.org/library/includes/incentive2.cfm?Incentive_Code=WI15F&amp;state=WI&amp;CurrentPageID=1&amp;RE=1&amp;EE=0</t>
  </si>
  <si>
    <t>http://www.e-control.at/portal/page/portal/ECONTROL_HOME/OKO/EINSPEISETARIFE</t>
  </si>
  <si>
    <t>http://www.energiesparen.be/groenestroomcertificaten</t>
  </si>
  <si>
    <t>http://www.energy.ca.gov/renewables/performance_based/index.html</t>
  </si>
  <si>
    <t>http://www.feed-in-cooperation.org/images/files/7thWorkshop/presentations/s5.13%20-%20merse%20-%20new%20feedin%20system%20in%20slovenia.pdf</t>
  </si>
  <si>
    <t>http://www.grtn.it/eng/index.asp</t>
  </si>
  <si>
    <t>http://www.gru.com/AboutGRU/PublicDiscussion/FuturePower/default.jsp</t>
  </si>
  <si>
    <t>http://www.helapco.gr/index_en.html</t>
  </si>
  <si>
    <t>http://www.hespul.org/</t>
  </si>
  <si>
    <t>http://www.hydroenergycompany.com/files/Renewable%20prices%2031.03.2008_v1_en.pdf</t>
  </si>
  <si>
    <t>http://www.jpost.com/servlet/Satellite?cid=1261364529378&amp;pagename=JPost%2FJPArticle%2FShowFull</t>
  </si>
  <si>
    <t>http://www.mbipv.net.my/dload/NPVC%202009/Ir.%20Ahmad%20Hadri%20Haris.pdf</t>
  </si>
  <si>
    <t>http://www.minefi.gouv.fr/minefi/minefi_ang/entreprise/index.htm</t>
  </si>
  <si>
    <t>http://www.northwestsolarcenter.org/5101%20q%26a.pdf</t>
  </si>
  <si>
    <t>http://www.ontario-sea.org/ARTs/ChabotSaulniercanwea2001.doc</t>
  </si>
  <si>
    <t>http://www.ontario-sea.org/ARTs/Portugal/ADENA%20Renewable%20Tariffs%20in%20Portugal%20.doc</t>
  </si>
  <si>
    <t>http://www.ontario-sea.org/ARTs/Spain/Report%20on%20the%20new%20Spanish%20RES-E%20payment%20mechanism.pdf</t>
  </si>
  <si>
    <t>http://www.pnm.com/customers/pv_rec.htm</t>
  </si>
  <si>
    <t>http://www.powerauthority.on.ca/fit/Storage.asp?StorageID=10143</t>
  </si>
  <si>
    <t>http://www.pua.gov.il/51-1475-he/Electricity.aspx?pos=1</t>
  </si>
  <si>
    <t>http://www.pvaustria.at/content/default.asp</t>
  </si>
  <si>
    <t>http://www.react.novem.org/Feed-in%20tariffs%20for%20wind%20energy.pdf</t>
  </si>
  <si>
    <t>http://www.rechargenews.com/energy/solar/article203215.ece</t>
  </si>
  <si>
    <t>http://www.renewableenergyworld.com/rea/news/article/2009/11/suntech-huadian-to-build-10-mw-project-in-jiangsu-province?cmpid=WNL-Wednesday-November11-2009</t>
  </si>
  <si>
    <t>http://www.ssd.com/ukraine_law_alert_april_2009</t>
  </si>
  <si>
    <t>http://www.swissolar.ch/</t>
  </si>
  <si>
    <t>http://www.tem.fi/?89521_m=95022&amp;l=en&amp;s=2471</t>
  </si>
  <si>
    <t>http://www.tva.com/greenpowerswitch/partners/</t>
  </si>
  <si>
    <t>http://www.wind-fgw.de/eeg_referenzertrag.htm</t>
  </si>
  <si>
    <t>http://www.wind-fgw.de/eeg_start.htm</t>
  </si>
  <si>
    <t>http://www.wind-works.org/articles/feed_laws.html</t>
  </si>
  <si>
    <t>http://www.wind-works.org/articles/francefeedlaw.html</t>
  </si>
  <si>
    <t>http://www.wind-works.org/FeedLaws/Germany/EEG-New-English-final.pdf</t>
  </si>
  <si>
    <t>http://www.wind-works.org/FeedLaws/Spain/SpanishList.html</t>
  </si>
  <si>
    <t>http://www.xe.com/ucc/convert.cgi</t>
  </si>
  <si>
    <t>https://myweb.in.gov/IURC/eds/Modules/IURC/CategorySearch/viewfile.aspx?contentid=0900b63180108558</t>
  </si>
  <si>
    <t>Hydro</t>
  </si>
  <si>
    <t>Hydro &lt;0.5 MW</t>
  </si>
  <si>
    <t>Hydro &lt;0.5-2 MW</t>
  </si>
  <si>
    <t>Hydro &lt;2-5  MW</t>
  </si>
  <si>
    <t>Hydro &lt;30 MW</t>
  </si>
  <si>
    <t>Hydro &lt;5 MW</t>
  </si>
  <si>
    <t>Hydro capped at 50% of program.</t>
  </si>
  <si>
    <t>hydro) from any new RES-E plant within the internal market which</t>
  </si>
  <si>
    <t>Hydroenergy Company Ltd.</t>
  </si>
  <si>
    <t>Hydropower</t>
  </si>
  <si>
    <t>Hyrdo</t>
  </si>
  <si>
    <t>I.1 Rooftop &amp; Facades &lt;20 kW</t>
  </si>
  <si>
    <t>I.2 Rooftop &amp; Facades &gt;20 kW &lt;2 MW</t>
  </si>
  <si>
    <t>If 75% of the quota is met, the tariff decreases by an amount relative to the quota.</t>
  </si>
  <si>
    <t>If 75% of the quota is not met, the tariff remains the same.</t>
  </si>
  <si>
    <t>If growth exceeds this rate, the digression is increased by 1%.</t>
  </si>
  <si>
    <t>If growth is less than this rate, the digression is decreased by 1%.</t>
  </si>
  <si>
    <t>If you have any links to original sources, in English preferably, send them to pgipe@igc.org.</t>
  </si>
  <si>
    <t>II Remainder (Ground-mounted) &lt; 10 MW</t>
  </si>
  <si>
    <t>In 2002 Italy instituted a credit trading policy with a 2% RPS.</t>
  </si>
  <si>
    <t>Incentive</t>
  </si>
  <si>
    <t>Incentive good through 2020.</t>
  </si>
  <si>
    <t>Incentive Tariff</t>
  </si>
  <si>
    <t>Includes wind, solar, hydro.</t>
  </si>
  <si>
    <t>Income tax credit of max 30% of investment costs, max .. 728 for private income taxable</t>
  </si>
  <si>
    <t>Incomplete</t>
  </si>
  <si>
    <t>Indian State of Gujarat</t>
  </si>
  <si>
    <t>Indianapolis Power &amp; Light &gt;50 kW&lt;100 kW</t>
  </si>
  <si>
    <t>Indianapolis Power &amp; Light only; program limited to 1% of retail or ~150 million kWh/yr . Tariffs assume DCF with full use of all tax subsidies.</t>
  </si>
  <si>
    <t>Inflation Adjustment</t>
  </si>
  <si>
    <t>Inflation adjustment: 100% during construction (3 years), 20% during life of contract.</t>
  </si>
  <si>
    <t>Inflation Adjustment: 20%, excluding PV.</t>
  </si>
  <si>
    <t>Inflation indexing: Previously 100% with AET. 2007 Decret; 75% to 2012, 50% post 2012.</t>
  </si>
  <si>
    <t>Inflation Indexing: PV and Wind: 0.6; Geothermal and Biogas: 0.7.</t>
  </si>
  <si>
    <t>Innovation Bonus</t>
  </si>
  <si>
    <t>Innovation Bonus for Landfill and Sewage Gas</t>
  </si>
  <si>
    <t>INR</t>
  </si>
  <si>
    <t>INR/kWh</t>
  </si>
  <si>
    <t>Insolation</t>
  </si>
  <si>
    <t>Installed costs: Euro 6-8,000/kW.</t>
  </si>
  <si>
    <t>investors.</t>
  </si>
  <si>
    <t>IP&amp;L Retail sales 15 TWh/yr.</t>
  </si>
  <si>
    <t>Ireland</t>
  </si>
  <si>
    <t>Ireland Renewables Target 33% by 2020, 2008.</t>
  </si>
  <si>
    <t>Irish Renewable Energy Feed-In Tariff (ReFIT)</t>
  </si>
  <si>
    <t>Irish Small Wind Tariff 2009. In March of 2009 the Minister of Energy announced a "net" feed-in tariff for small wind and other microgeneration. This has been widely reported in the press and by AWEA. I have not reported on it or included it because it is not a true feed-in tariff or what some in the Anglophone world call a "gross" feed-in tariff. "Net" feed-in tariffs are almost universally found only in the Anglophone world of which Ireland is a part. Such a tariff is paid only on the "excess" generation delivered to the grid and as such is typically ineffective. Nevertheless, here is the tariff.</t>
  </si>
  <si>
    <t>IRR/kWh</t>
  </si>
  <si>
    <t>Irradiation: 1,150-1,300 kWh/m2/yr.</t>
  </si>
  <si>
    <t>ISO4: Interim Standard Offer Contract 4 (New Contracts Suspended 1985).</t>
  </si>
  <si>
    <t>Israel &lt;15 kW</t>
  </si>
  <si>
    <t>Israel &lt;50 kW</t>
  </si>
  <si>
    <t>Italy</t>
  </si>
  <si>
    <t>Italy &lt;200 kW</t>
  </si>
  <si>
    <t>January 11, 2007.</t>
  </si>
  <si>
    <t>Jurisdiction</t>
  </si>
  <si>
    <t>kWh/m2/yr</t>
  </si>
  <si>
    <t>Landfill gas</t>
  </si>
  <si>
    <t>Landfill Gas</t>
  </si>
  <si>
    <t>Landfill Methane</t>
  </si>
  <si>
    <t>Landifill Gas</t>
  </si>
  <si>
    <t>Lease royalty of 2.5% paid to local commune.</t>
  </si>
  <si>
    <t>Leva/kWh</t>
  </si>
  <si>
    <t>liberalised market is the requirement to minimise its cost-base.</t>
  </si>
  <si>
    <t>Limited to projects &lt;10 MW.</t>
  </si>
  <si>
    <t>Linear interpolation</t>
  </si>
  <si>
    <t>Liquid Biofuels &amp; Its Derivatives &amp; Manure</t>
  </si>
  <si>
    <t>m/s</t>
  </si>
  <si>
    <t>Madison Gas &amp; Electric</t>
  </si>
  <si>
    <t>Madison Gas &amp; Electric: for all renewable technologies. 10 MW Cap (5 MW &lt;20 kW, 5 MW &gt;20 kW).</t>
  </si>
  <si>
    <t>mailto: chabot@ademe.fr</t>
  </si>
  <si>
    <t>mailto: international@appa.es</t>
  </si>
  <si>
    <t>mailto: lisadaniels@windustry.org</t>
  </si>
  <si>
    <t>mailto: pirazzi@casaccia.enea.it</t>
  </si>
  <si>
    <t>March 12, 2004, Royal Decrees 436/2004 for RES &lt;50 MW</t>
  </si>
  <si>
    <t>March 2006.</t>
  </si>
  <si>
    <t>March, 2008 Swiss Electricitty Supply Law</t>
  </si>
  <si>
    <t>Market</t>
  </si>
  <si>
    <t>Market Incentive Premium (Option b)</t>
  </si>
  <si>
    <t>Market price</t>
  </si>
  <si>
    <t>Max. 25 kW under Washington State's Net Metering policy.</t>
  </si>
  <si>
    <t>Maximum</t>
  </si>
  <si>
    <t>Maximum tariff</t>
  </si>
  <si>
    <t>May 2009</t>
  </si>
  <si>
    <t>May 25, 2007, Royal Decrees 661/2007 for RES &lt;50 MW, for 2009.</t>
  </si>
  <si>
    <t>Meanwhile 1st offshore project received 27 million subsidy plus Euro 0.097/kWh for 10 years plus the wholesale price currently 0.04-0.06/kWh!</t>
  </si>
  <si>
    <t>Mfg. in state</t>
  </si>
  <si>
    <t>Michigan &lt;2,000 ft2 (15m2)</t>
  </si>
  <si>
    <t>Micro CHP &lt;2 kW</t>
  </si>
  <si>
    <t>Micro CHP &lt;2 kW: This tariff is available only for 30,000 microCHP installations. A review will take place when 12,000 units have been installed.</t>
  </si>
  <si>
    <t>Microgeneration Net Tariff</t>
  </si>
  <si>
    <t>Microgenerators</t>
  </si>
  <si>
    <t>Microgenerators: DL 363/ 2007. All energy must be sold to the grid.</t>
  </si>
  <si>
    <t>Minihydro</t>
  </si>
  <si>
    <t>Minimum</t>
  </si>
  <si>
    <t>Minnesota &lt;1,000 ft2(10m2)</t>
  </si>
  <si>
    <t>Minnesota C-BED</t>
  </si>
  <si>
    <t>Minnesota Community Wind Incentive1</t>
  </si>
  <si>
    <t>Minnesota Community-Based Energy Development</t>
  </si>
  <si>
    <t>Modernized Plants (amount upgraded)</t>
  </si>
  <si>
    <t>More than 3,000 MW of applications have been filed in late 2008.</t>
  </si>
  <si>
    <t>Most authorities do not classify the Flemish and Walloon programs as feed-in tariffs.  The payments here have been included because of my uncertainty about the programs.</t>
  </si>
  <si>
    <t>Municipalities where wind projects are located receive 2.5% royalty. Ole Lagniss.</t>
  </si>
  <si>
    <t>MW</t>
  </si>
  <si>
    <t>MYR</t>
  </si>
  <si>
    <t>MYR/kWh</t>
  </si>
  <si>
    <t>n/a</t>
  </si>
  <si>
    <t>net meter</t>
  </si>
  <si>
    <t>Net metering</t>
  </si>
  <si>
    <t>Net Metering (see below)</t>
  </si>
  <si>
    <t>Net Metering: DL 68/2002. Generation greater than 50% of consumption delivered to the grid.</t>
  </si>
  <si>
    <t>Net-Metering</t>
  </si>
  <si>
    <t>Neue Energie 04/2008.</t>
  </si>
  <si>
    <t>Neue Energie 05/2007, Sun &amp; Wind Energy 4/2007.</t>
  </si>
  <si>
    <t>Neue Energie 06/2007</t>
  </si>
  <si>
    <t>Neue Energie 06/2007.</t>
  </si>
  <si>
    <t>Neue Energie 11/2008 Biomass</t>
  </si>
  <si>
    <t>Neue Energie, June 2005, Nr. 06; New Decree 33-A/2005.</t>
  </si>
  <si>
    <t>Neue Energie, June 2005, Nr. 06; ROC=0.084/kWh; Tariff=0.05/kWh; Total RPS=0.13/kWh for 8 years.</t>
  </si>
  <si>
    <t>New</t>
  </si>
  <si>
    <t xml:space="preserve">New elections called and existing program canceled. </t>
  </si>
  <si>
    <t>New Energy 2/2008.</t>
  </si>
  <si>
    <t>New Energy 5/2006.</t>
  </si>
  <si>
    <t>New Energy 6/2009, page 6.</t>
  </si>
  <si>
    <t>New Energy, May 2005; ROC=0.1053/kWh + 0.05-0.06/kWh= 0.1053-0.1153/kWh for 8 years.</t>
  </si>
  <si>
    <t>New law patterned after German EEG.</t>
  </si>
  <si>
    <t>New Mexico Performance-Based Incentive (Purchase of Tradable Credits)</t>
  </si>
  <si>
    <t>New Spanish tariffs introduced May 25, 2007.</t>
  </si>
  <si>
    <t>New tariff Euro 0.36/kWh. New Energy, 1/2007.</t>
  </si>
  <si>
    <t>NIS</t>
  </si>
  <si>
    <t>NIS/kWh</t>
  </si>
  <si>
    <t>No further details are available.</t>
  </si>
  <si>
    <t>No Limit</t>
  </si>
  <si>
    <t>No longer decrease of 10% in tariff after 1,500 MW reached.</t>
  </si>
  <si>
    <t>No program cap. Program is time limited.</t>
  </si>
  <si>
    <t>No program limit.</t>
  </si>
  <si>
    <t>No reason given for the range.</t>
  </si>
  <si>
    <t>No source provided.</t>
  </si>
  <si>
    <t>No tariff decrease, 60% corrected for inflation.</t>
  </si>
  <si>
    <t>No tariff decrease, 70% corrected for inflation.</t>
  </si>
  <si>
    <t>Non-Taxable are tax-exempt organizations and government agencies.</t>
  </si>
  <si>
    <t>Not a true tariff. Price is recalculated every six months for projects up to 20 MW.</t>
  </si>
  <si>
    <t>Not sufficient to drive development with PTC.</t>
  </si>
  <si>
    <t>Note that this program is not a true tariff but a "Production-Based Incentive", that is, a payment. This is a net-metering program. The meter on the PV system is on the customer's side of the utility's revenue meter.</t>
  </si>
  <si>
    <t>Note that this program is not a true tariff but a "Production-Based Incentive", that is, a payment. This is a net-metering program. The meter on the PV system is on the customer's side of the utility's revenue meter. PSNM simply buys the Renewable Energy Certificates that the system generates for $0.13 USD/kWh.</t>
  </si>
  <si>
    <t>Note that this sheet has not been updated, September 10, 2009.</t>
  </si>
  <si>
    <t>Note: Biomass-Biogas tariffs need clarification. Some report max. tariffs of 0.2367/kWh.</t>
  </si>
  <si>
    <t xml:space="preserve">Note: Bonus system similar to that in Spain, that is, bonus is paid above the wholesale price. Total payment not to exceed tariff. Payment every three months. To go into effect in 2010. </t>
  </si>
  <si>
    <t>Note: Burgenland has proposed sliding state tariffs that vary depending on the amount of the federal tariff received.</t>
  </si>
  <si>
    <t>Note: Early 2010 tariffs have not been confirmed. The German government is also proposing an additional degression for solar PV to take effect in April, 2010.</t>
  </si>
  <si>
    <t>Note: First year French tariffs increase with inflation. The tariffs below have not been adjusted.</t>
  </si>
  <si>
    <t>NOTE: In 2008 Wind TGC were converted from trading value to a fixed value (monetizing)  to increase investment security and payments have been extended from 12 to 15 years. This is a major change in the Italian program and confirms the shift toward feed-in tariffs. New Energy 1/2008.</t>
  </si>
  <si>
    <t>Note: In the past TVA's program has not been listed here because of its limitied utility.</t>
  </si>
  <si>
    <t>Note: Numerous conditions apply. Cap per year on all programs.</t>
  </si>
  <si>
    <t>Note: See country-specific data sheets for qualifications.</t>
  </si>
  <si>
    <t>Note: See specific sheets for qualifications.</t>
  </si>
  <si>
    <t>Note: Some include Ireland's microgeneration tariff, I do not. It is not a true feed-in tariff and only applies to excess generation. Thus it is a form of net metering.</t>
  </si>
  <si>
    <t>Note: The biomass/biogas tariffs are extremely complex. Please see the EEG directly or contact the Bundesverband Erneuerbare Energie (BEE).</t>
  </si>
  <si>
    <t>Note: There are capacity limits on each technology.</t>
  </si>
  <si>
    <t>Note: These Tariffs Have Been Superseded by RD 661/2007.</t>
  </si>
  <si>
    <t>Note: This program has been superseeded by the OPA's Feed-in Tariff program.</t>
  </si>
  <si>
    <t>Note: This table is based upon my limited knowledge of German.</t>
  </si>
  <si>
    <t>Note: Wind tariffs use the German Reference Yield Method. This table is only an approximation.</t>
  </si>
  <si>
    <t>Notes:</t>
  </si>
  <si>
    <t>Notes: Cap of 2,000 MW by 2015; Photon International 2/2007.</t>
  </si>
  <si>
    <t>NZD/kWh</t>
  </si>
  <si>
    <t>Official details:</t>
  </si>
  <si>
    <t>Offshore Bonus (If in service by 2013)</t>
  </si>
  <si>
    <t>Offshoreb</t>
  </si>
  <si>
    <t>Old French Tariffs Through July 2006</t>
  </si>
  <si>
    <t>On Land</t>
  </si>
  <si>
    <t>On-Farm &lt;100 kW</t>
  </si>
  <si>
    <t>On-Farm &gt;100 kW&lt;250 kW</t>
  </si>
  <si>
    <t>Only generation in excess of consumption or "net".</t>
  </si>
  <si>
    <t>Only wind power tariff was set using ADEME's Profitability Index, PV's tariff set politically. See http://www.ontario-sea.org/ARTs/ChabotSaulniercanwea2001.doc.</t>
  </si>
  <si>
    <t>Onshore</t>
  </si>
  <si>
    <t>Ontario</t>
  </si>
  <si>
    <t>Ontario FIT</t>
  </si>
  <si>
    <t>Ontario Power Authority's Feed-in Tariffs 2009</t>
  </si>
  <si>
    <t>Ontario RFP</t>
  </si>
  <si>
    <t>Ontario SOC &amp; FIT</t>
  </si>
  <si>
    <t>Ontario Standard Offer Contracts (Advanced Renewable Tariffs)</t>
  </si>
  <si>
    <t>Other</t>
  </si>
  <si>
    <t>Other technologies may be included within 6 months.</t>
  </si>
  <si>
    <t>Out-of-State=Manufactured Out-of-State.</t>
  </si>
  <si>
    <t>Overproduction, that is generation greater per kW installed than that used to calculate the tariffs are paid only 0.05/kWh for the excess. The regulations stipulate overproduction is generation greater than 1,500 kWh/kWhDC/yr in continental France, 1,800 kWh/kWDC/yr in French overseas territories, and 2,200 kWh/kWDC/yr for dual-axis trackers on the continent and 2,600 kWh/kWDC/yr for overseas territories.</t>
  </si>
  <si>
    <t>Overseas Territories &amp; Corsica</t>
  </si>
  <si>
    <t>Paid for from Special Purpose Fund.</t>
  </si>
  <si>
    <t>Partial BI</t>
  </si>
  <si>
    <t>Passed Senate and Assembly, May 2005.</t>
  </si>
  <si>
    <t>Paul Gipe</t>
  </si>
  <si>
    <t>Payment above own consumption; net metering.</t>
  </si>
  <si>
    <t>Penalty or compensation in favour of the operator if the grid installation is not sufficient.</t>
  </si>
  <si>
    <t>Percent of Adder Relative to the Percentage of Local Controls</t>
  </si>
  <si>
    <t>Performance-Based Incentive in Washington State</t>
  </si>
  <si>
    <t>Performance-Based Incentive in Washington State 2009</t>
  </si>
  <si>
    <t>Peso/kWh</t>
  </si>
  <si>
    <t>Pesos/kWh</t>
  </si>
  <si>
    <t>pgipe@igc.org</t>
  </si>
  <si>
    <t>Photon 5/2009</t>
  </si>
  <si>
    <t>Photon International, 2/2007.</t>
  </si>
  <si>
    <t>Photoovoltaics</t>
  </si>
  <si>
    <t>Photovoltaics</t>
  </si>
  <si>
    <t>Photovoltaics &lt; 19 kW</t>
  </si>
  <si>
    <t>Photovoltaics 2009</t>
  </si>
  <si>
    <t>Photovoltaics Groundmounted</t>
  </si>
  <si>
    <t>Photovoltaics Rooftop*</t>
  </si>
  <si>
    <t>Photovoltiacs</t>
  </si>
  <si>
    <t>Plus 50% tax credit on hardware costs.</t>
  </si>
  <si>
    <t>Plus premium for heat content</t>
  </si>
  <si>
    <t>Plus premium for heat content.</t>
  </si>
  <si>
    <t>Pojecto de Ley de Incentivo al Desarrollo de Buentes Renovables de Energia establishes a premium system for wind projects up to 50 MW, small hydro to 5 MW, solar PV to 120 MW, and biomass to 80MW.</t>
  </si>
  <si>
    <t>Population: 8.2 million.</t>
  </si>
  <si>
    <t>Portuagal &lt;3.68 kW (Microgenerator)</t>
  </si>
  <si>
    <t>Portugal</t>
  </si>
  <si>
    <t>Power Bonus from Agricultural Wastes</t>
  </si>
  <si>
    <t>Premium</t>
  </si>
  <si>
    <t>Premium payment may come from general budget.</t>
  </si>
  <si>
    <t>Premium payment may come from general budget. Spending cap.</t>
  </si>
  <si>
    <t>Pressure Bonus (for the head of the penstock)</t>
  </si>
  <si>
    <t>Price</t>
  </si>
  <si>
    <t>Price Summary First-Year Offshore Wind Tariffs</t>
  </si>
  <si>
    <t>Price Summary First-Year Wind Tariffs</t>
  </si>
  <si>
    <t>Price Summary for Small Wind Tariffs</t>
  </si>
  <si>
    <t>Price Summary for Solar PV Tariffs Worldwide</t>
  </si>
  <si>
    <t>Prince Edward Island</t>
  </si>
  <si>
    <t>Private individuals up to 15 kW.</t>
  </si>
  <si>
    <t>Progam limit: $10 million per year.</t>
  </si>
  <si>
    <t>Progam limit: 2 years.</t>
  </si>
  <si>
    <t>Program Cap</t>
  </si>
  <si>
    <t>Program cap of 50 MW.</t>
  </si>
  <si>
    <t>Program cap: 1.2 MW</t>
  </si>
  <si>
    <t>Program cap: 10 MW.</t>
  </si>
  <si>
    <t>Program cap: 2 MW.</t>
  </si>
  <si>
    <t>Program Cap: 478.447 MW. (No, that's not a misprint.)</t>
  </si>
  <si>
    <t>Program capped at 0.006% of electricity cales: ~320 million SWF. Cap is 150% of program funds.</t>
  </si>
  <si>
    <t>Program commenced November 6, 2008.</t>
  </si>
  <si>
    <t>Program review every two years.</t>
  </si>
  <si>
    <t>Program size: 50 MW or 7 years whichever comes first, though recent article suggest target is 200 MW by 2014.</t>
  </si>
  <si>
    <t>Proinfa, only applicable to projects with 60% of value added from within Brazil.</t>
  </si>
  <si>
    <t>Project cap: 10 kW.</t>
  </si>
  <si>
    <t>Project cap: 150 kW.</t>
  </si>
  <si>
    <t>Project limit: $2,000/yr.</t>
  </si>
  <si>
    <t>Project limit: $5,000/yr.</t>
  </si>
  <si>
    <t>Project size cap of 2.2 MW.</t>
  </si>
  <si>
    <t>Project Size Cap: 1.5 MW</t>
  </si>
  <si>
    <t>Project size capped at 10 MW.</t>
  </si>
  <si>
    <t>Project size:</t>
  </si>
  <si>
    <t>Projects built after January 1, 2006 are included.</t>
  </si>
  <si>
    <t>Projects limited to &lt;50 kV.</t>
  </si>
  <si>
    <t>Projects must be &lt;50 MW.</t>
  </si>
  <si>
    <t>Proposed</t>
  </si>
  <si>
    <t>Proposed  500 MW</t>
  </si>
  <si>
    <t>Proposed 2007 Tariffs</t>
  </si>
  <si>
    <t>Proposed Advanced Renewable Tariffs in Argentina</t>
  </si>
  <si>
    <t>Proposed Consumer Energy's Renewable Energy Payment</t>
  </si>
  <si>
    <t>Proposed Indianapolis Power &amp; Light Renewable Energy Payment</t>
  </si>
  <si>
    <t>Proposed Renewable Tariff in the Czech Republic</t>
  </si>
  <si>
    <t>Proposed Solar PV Feed-in Tariff in South Australia*</t>
  </si>
  <si>
    <t>Proposed, not yet law.</t>
  </si>
  <si>
    <t>Provinces also provide installation subsidies. Upper Austria pays Euro 3,000/kW.</t>
  </si>
  <si>
    <t>Public Service New Mexico</t>
  </si>
  <si>
    <t>PUC Order Issued: January 31, 2008, E-4137.</t>
  </si>
  <si>
    <t>Purkersdorf2</t>
  </si>
  <si>
    <t>PV</t>
  </si>
  <si>
    <t>PV generation: 13 GWh. 2004</t>
  </si>
  <si>
    <t>PV Groundmounted</t>
  </si>
  <si>
    <t>PV Tariffs prior to 2010</t>
  </si>
  <si>
    <t>PV: 50% tax credit on hardware (ie, excluding installation) for residential, maximum Euro 8,000 plus Euro 500 for the first child and 400 for other children. Tax subsidy includes solar DHW, wood heating,  and heat pumps. Region Rhone-Alps tariff of 0.6/kWh for six years up to 2 kW, reduced to 0.30/kWh after introduction of new national tariffs.</t>
  </si>
  <si>
    <t>PV: Revenue from PV is not taxable income (probably only for homeowners). Sun &amp; Wind Energy, 6/2009.</t>
  </si>
  <si>
    <t>Quota</t>
  </si>
  <si>
    <t>raised from 0.03 in 2010.</t>
  </si>
  <si>
    <t>raised from 0.064 in 2010.</t>
  </si>
  <si>
    <t>raised from 0.10 in 2010.</t>
  </si>
  <si>
    <t>raised from 0.12 in 2010.</t>
  </si>
  <si>
    <t>Ramped for Inflation</t>
  </si>
  <si>
    <t>Ranked by Tariff and Years Offered</t>
  </si>
  <si>
    <t>Rate</t>
  </si>
  <si>
    <t>RD 6 2009</t>
  </si>
  <si>
    <t>RE</t>
  </si>
  <si>
    <t>Real/kWh</t>
  </si>
  <si>
    <t>Rebate program $2.8/W for 3,000 MW; PUC 2006.</t>
  </si>
  <si>
    <t>Reference Cost or Tariff</t>
  </si>
  <si>
    <t>Reference yield data on wind turbines on the German market: http://www.wind-fgw.de/eeg_referenzertrag.htm.</t>
  </si>
  <si>
    <t>Regulated</t>
  </si>
  <si>
    <t xml:space="preserve">Regulatory examination of the tariffs by September 15, 2009 and new rates set in January, 2010 </t>
  </si>
  <si>
    <t xml:space="preserve">Renewable Electricity Tariffs in Great Britain </t>
  </si>
  <si>
    <t>Renewable Energy</t>
  </si>
  <si>
    <t>Renewable Energy Tariffs in Algeria</t>
  </si>
  <si>
    <t>Renewable Energy Tariffs in Europe and Elsewhere</t>
  </si>
  <si>
    <t>Renewable Energy: Premium green payment on top of wholesale cost (average cost of production), approximate.</t>
  </si>
  <si>
    <t>Renewable Heat Tariffs</t>
  </si>
  <si>
    <t>Renewable Targets France 2010</t>
  </si>
  <si>
    <t>Renewable Tariff Adjustments for Inflation</t>
  </si>
  <si>
    <t>Renewable Tariff in India</t>
  </si>
  <si>
    <t>Renewable Tariff in Iran</t>
  </si>
  <si>
    <t>Renewable Tariff in Slovakia</t>
  </si>
  <si>
    <t>Renewable Tariff in Slovenia</t>
  </si>
  <si>
    <t>Renewable Tariff in South Korea</t>
  </si>
  <si>
    <t>Renewable Tariff on Prince Edward Island</t>
  </si>
  <si>
    <t>Renewable Tariffs Degression 2008</t>
  </si>
  <si>
    <t>Renewable Tariffs in Belgium</t>
  </si>
  <si>
    <t>Renewable Tariffs in Brazil (Proinfa)</t>
  </si>
  <si>
    <t>Renewable Tariffs in Bulgaria</t>
  </si>
  <si>
    <t>Renewable Tariffs in Chile</t>
  </si>
  <si>
    <t>Renewable Tariffs in China</t>
  </si>
  <si>
    <t>Renewable Tariffs in China's Jiangsu Province</t>
  </si>
  <si>
    <t>Renewable Tariffs in Croatia</t>
  </si>
  <si>
    <t>Renewable Tariffs in Denmark</t>
  </si>
  <si>
    <t>Renewable Tariffs in Finland</t>
  </si>
  <si>
    <t>Renewable Tariffs in Greece</t>
  </si>
  <si>
    <t>Renewable Tariffs in Hungary</t>
  </si>
  <si>
    <t>Renewable Tariffs in Israel</t>
  </si>
  <si>
    <t xml:space="preserve">Renewable Tariffs in Italy </t>
  </si>
  <si>
    <t>Renewable Tariffs in Italy 1992-2002</t>
  </si>
  <si>
    <t>Renewable Tariffs in Luxembourg</t>
  </si>
  <si>
    <t>Renewable Tariffs in Malaysia (Proposed for 2011)</t>
  </si>
  <si>
    <t>Renewable Tariffs in Marocco</t>
  </si>
  <si>
    <t>Renewable Tariffs in Mongolia</t>
  </si>
  <si>
    <t>Renewable Tariffs in Serbia</t>
  </si>
  <si>
    <t>Renewable Tariffs in South Africa</t>
  </si>
  <si>
    <t>Renewable Tariffs in Spain</t>
  </si>
  <si>
    <t>Renewable Tariffs in Spain for PV 2009</t>
  </si>
  <si>
    <t>Renewable Tariffs in Switzerland</t>
  </si>
  <si>
    <t>Renewable Tariffs in Switzerland for 2009</t>
  </si>
  <si>
    <t>Renewable Tariffs in Taiwan</t>
  </si>
  <si>
    <t>Renewable Tariffs in Thailand</t>
  </si>
  <si>
    <t>Renewable Tariffs in the Dominican Republic</t>
  </si>
  <si>
    <t>Renewable Tariffs in the Netherlands 2005</t>
  </si>
  <si>
    <t>Renewable Tariffs in Turkey</t>
  </si>
  <si>
    <t>Renewable Tariffs in Ukraine</t>
  </si>
  <si>
    <t>Renewable Tariffs Program Size or Limit (MW)</t>
  </si>
  <si>
    <t>Repowering Incentive</t>
  </si>
  <si>
    <t>Repowering incentive is paid under the condition that the turbines being replaced are 10 years old or older and that the new capacity is more than twice the original capacity.</t>
  </si>
  <si>
    <t>Residential</t>
  </si>
  <si>
    <t>Residential tariffs: 0.14-0.17 Euros/kWh.</t>
  </si>
  <si>
    <t>reto.rigassi@eicher-pauli.ch</t>
  </si>
  <si>
    <t>Reviewed every 5 years. First review in 3 years.</t>
  </si>
  <si>
    <t>Revitalized Plants</t>
  </si>
  <si>
    <t>Rooftop</t>
  </si>
  <si>
    <t>Rules implementing the program are not final.</t>
  </si>
  <si>
    <t>Run of the River Hydro</t>
  </si>
  <si>
    <t>San Antonio Texas Renewable Energy Tariffs (CPS Energy)</t>
  </si>
  <si>
    <t>See also</t>
  </si>
  <si>
    <t>See pages 9, 26-28, 232-234 and 242.</t>
  </si>
  <si>
    <t>Self-Standing Biomass</t>
  </si>
  <si>
    <t>Sewage Gas</t>
  </si>
  <si>
    <t>Simplified Building Integrated &gt;3 kW</t>
  </si>
  <si>
    <t>Simplified Building Integrated prohibits pergolas, car ports, and the like. The systems must be part of the roof and in the plane of the roof. Does not include conventional rooftop mounting. Though "simplified" conventional rooftop mounting is not included.</t>
  </si>
  <si>
    <t>Simplified Building Integrated&gt;3 kW&lt;250 kW is only applicable to commercial buildings.</t>
  </si>
  <si>
    <t>since October 2008</t>
  </si>
  <si>
    <t>Size limited to 25 kW.</t>
  </si>
  <si>
    <t>SKK/kWh</t>
  </si>
  <si>
    <t>Small Hydro</t>
  </si>
  <si>
    <t>Small Hydro*</t>
  </si>
  <si>
    <t>Small Installations</t>
  </si>
  <si>
    <t>Small Wind 2009 (see note below)</t>
  </si>
  <si>
    <t>SNAP</t>
  </si>
  <si>
    <t>SNAP pays generator once per year on Earth Day.</t>
  </si>
  <si>
    <t>SNAP tariff a function of number of kWh generated and amount of voluntary customer contribution of funds (voluntary SBC).</t>
  </si>
  <si>
    <t>Solar</t>
  </si>
  <si>
    <t>Solar (PV &amp; CSP)</t>
  </si>
  <si>
    <t>Solar Photovoltaic</t>
  </si>
  <si>
    <t>Solar Photovoltaic 2009</t>
  </si>
  <si>
    <t>Solar Photovoltaic capped at 5% but will increase to 10% when the average system price falls below 0.60 SWF/kWh. Contracts from 2006 through April 1, 2008 are grandfathered into the program. David Stickelberger, www.swissolar.ch.</t>
  </si>
  <si>
    <t>Solar Photovoltaics</t>
  </si>
  <si>
    <t>Solar PV</t>
  </si>
  <si>
    <t>Solar PV &lt;30 kW</t>
  </si>
  <si>
    <t>Solar PV &gt;100 kW&lt;10  MW</t>
  </si>
  <si>
    <t>Solar PV &gt;25 kW&lt;500 kW</t>
  </si>
  <si>
    <t>Solar PV 2009</t>
  </si>
  <si>
    <t>Solar PV 2009 &amp; 2010</t>
  </si>
  <si>
    <t>Solar PV 40 kW&lt;20 MW Projects Cap: 300 MW through 2015.</t>
  </si>
  <si>
    <t>Solar PV capped at 5 MW.</t>
  </si>
  <si>
    <t>Solar PV Feed-in Tariff in the Australian Capitol Territory</t>
  </si>
  <si>
    <t>Solar PV Small Projects Cap: 50 MW through 2015.</t>
  </si>
  <si>
    <t>Solar PV tariff indexed with inflation.</t>
  </si>
  <si>
    <t>Solar PV*</t>
  </si>
  <si>
    <t>Solar PV: See Spain RD 6 2009</t>
  </si>
  <si>
    <t>Solar Thermal</t>
  </si>
  <si>
    <t xml:space="preserve">Solar thermal </t>
  </si>
  <si>
    <t>Solar Thermal Electric</t>
  </si>
  <si>
    <t>Solar Thermolectric</t>
  </si>
  <si>
    <t>Solar yield: 1,300 kWh/m2/yr.</t>
  </si>
  <si>
    <t xml:space="preserve">Solid biomass  </t>
  </si>
  <si>
    <t>Solid Waste &amp; Sewage gas</t>
  </si>
  <si>
    <t>Sonne Wind &amp; Waerme 1/2007</t>
  </si>
  <si>
    <t>Source for data other than wind: New Energy 3/2004.</t>
  </si>
  <si>
    <t>Source: 1-4, The New Payment Mechanism of RES-E in Spain by Manuel Bustos, APPA, Barcelona, May 2004.</t>
  </si>
  <si>
    <t>Source: 2006, Rostislav Krejcar, The Czech Energy Regulatory Office, International Feed-In Cooperation, Rostislav.Krejcar@eru.cz.</t>
  </si>
  <si>
    <t>Source: 5-8, New Energy 4/2005.</t>
  </si>
  <si>
    <t>Source: Agencia para A Energia, feed-in tariff for wind energy in Portugal.</t>
  </si>
  <si>
    <t>Source: Economics of Wind Farms in Brazil, DEWI Magazin, Nr 25, August 2004.</t>
  </si>
  <si>
    <t>Source: 'http://www.enerq.nl/mep/</t>
  </si>
  <si>
    <t>Source: Hugo Lucas, IADE, 7th workshop of the InternationalFeed-In Cooperation.</t>
  </si>
  <si>
    <t>Source: Ivo Kudelka, Ministry of Industry and Trade, 2005, Berlin.</t>
  </si>
  <si>
    <t xml:space="preserve">Source: NDRC Pricing Reg. (2009)1906, July 20, 2009. Translation by LBL. </t>
  </si>
  <si>
    <t>Source: Neue Energie 12/2006.</t>
  </si>
  <si>
    <t>Source: New Energy, 6/2002, pages 16-19.</t>
  </si>
  <si>
    <t>Source: Photon International October 2005. Sun &amp; Wind Energy 1/2006.</t>
  </si>
  <si>
    <t>Source: Photon International, 12/2005, p. 46.</t>
  </si>
  <si>
    <t>Source: RENEW Wisconsin, www.renewwisconsin.org</t>
  </si>
  <si>
    <t>Source: Renewable Energy Organization of Iran (SUNA), Ministry of Energy.</t>
  </si>
  <si>
    <t>Source: Sun &amp; Wind Energy 2/2007.</t>
  </si>
  <si>
    <t>Source: www.globalenergy.co.th</t>
  </si>
  <si>
    <t>South Africa</t>
  </si>
  <si>
    <t>South Australia*</t>
  </si>
  <si>
    <t>South Korea</t>
  </si>
  <si>
    <t>Spain</t>
  </si>
  <si>
    <t>Spain (2007 RD)</t>
  </si>
  <si>
    <t>Spain (2007 RD)*</t>
  </si>
  <si>
    <t>Standard</t>
  </si>
  <si>
    <t>Status of Renewable Tariffs by Country, State, or Province</t>
  </si>
  <si>
    <t>Suite 206</t>
  </si>
  <si>
    <t>Sun &amp; Wind Energy 2/2009</t>
  </si>
  <si>
    <t>Suntechnics built 1 MW plant in fall 2006.</t>
  </si>
  <si>
    <t>Supplement of 10% where a certain percentage of heat is used in geothermal, biogas, landfill gas, and gas brom biodegradable wastes. See the presentation for details.</t>
  </si>
  <si>
    <t>SWF/kWh</t>
  </si>
  <si>
    <t>Swiss consumption 56 TWh/y.</t>
  </si>
  <si>
    <t>Swiss F/kWh</t>
  </si>
  <si>
    <t>Switzerland &lt;10 kW</t>
  </si>
  <si>
    <t>Systems &gt;20 kW GRTN pays tariff on full amount generated even in excess of consumption.</t>
  </si>
  <si>
    <t>Systems less than 3 kW qualify for a 50% tax credit on material costs.</t>
  </si>
  <si>
    <t>Target: 10 TWh/yr by 2013.</t>
  </si>
  <si>
    <t>Tariff</t>
  </si>
  <si>
    <t>Tariff (1)</t>
  </si>
  <si>
    <t>Tariff (4)</t>
  </si>
  <si>
    <t>Tariff after 2015 is final  tariff.</t>
  </si>
  <si>
    <t>Tariff Based on: Market Price Referant.</t>
  </si>
  <si>
    <t>Tariff for new projects adjusted annually to 2010, then degress 4% annually in 2011.</t>
  </si>
  <si>
    <t>Tariff Year</t>
  </si>
  <si>
    <t>Tariff1</t>
  </si>
  <si>
    <t>Tariffs a funtion of performance as indiecated.</t>
  </si>
  <si>
    <t>Tariffs adjusted annually for inflation.</t>
  </si>
  <si>
    <t>Tariffs are fully indexed with inflation (CPI).</t>
  </si>
  <si>
    <t>Tariffs are indexed with 20% of inflation.</t>
  </si>
  <si>
    <t>Tariffs based on the cost of generation plus a reasonable profit.</t>
  </si>
  <si>
    <t>Tariffs degress annually as noted.</t>
  </si>
  <si>
    <t>Tariffs degress annually as noted; beginning in 2006 freestanding or ground-mounted PV tariffs degress 6.5%, all other tarfiffs for PV degress 5%.</t>
  </si>
  <si>
    <t>Tariffs increase with IGPM inflation index (100%).</t>
  </si>
  <si>
    <t>Tariffs set every March by State Energy and Water Regulatory Commission based on the average electricity price from previous year to which a bonus is applied. New tariffs will be offered in 2012.</t>
  </si>
  <si>
    <t>Tariffs vary annually.</t>
  </si>
  <si>
    <t>Tariffs will remain in effect through 2012.</t>
  </si>
  <si>
    <t>Technology Bonus &lt;10 MW</t>
  </si>
  <si>
    <t>technology the net compensation will be limited to the difference</t>
  </si>
  <si>
    <t>technology.</t>
  </si>
  <si>
    <t>Tendering</t>
  </si>
  <si>
    <t>Tennesse Valley Authority Green Power Switch Program</t>
  </si>
  <si>
    <t>The Departement of the Somme has the least insolation and thus the highest insolation multiplier in the French program.</t>
  </si>
  <si>
    <t>The Departement of the Vaucluse has the most insolation and thus the lowest insolation multiplier in the French program.</t>
  </si>
  <si>
    <t>the difference between the contracted price and the market price.</t>
  </si>
  <si>
    <t>The incentive for suppliers to negotiate low prices in a fully</t>
  </si>
  <si>
    <t>The Malaysian cabinet is expected to consider the proposal sometime in mid 2010.</t>
  </si>
  <si>
    <t xml:space="preserve">The MEP Scheme applies to renewable energy generating, CHP (combined heat and power) plants and so-called CNFE (climate neutral fossil energy) plants. EnerQ pays out grants on the basis of generation certificates. The level of subsidy per kWh is set by the government and laid down in the Ministerial MEP Grant Scheme Regulation. </t>
  </si>
  <si>
    <t xml:space="preserve">The MEP Scheme is open to all renewable energy, CHP and CNFE plants that are hooked up either to the Dutch grid or to a factory. </t>
  </si>
  <si>
    <t>The tariffs for new projects were to go into effect August 1, 2009.</t>
  </si>
  <si>
    <t>The tariffs in the above table are only for the 15-year contract and only an approximation as the payment varies with the time of the day and the season.</t>
  </si>
  <si>
    <t>There are 95 Departements in Continental France.</t>
  </si>
  <si>
    <t>There are many new provisions for Solar PV in 2009.</t>
  </si>
  <si>
    <t>There is also a nominal payment for wholesale generation (75% of the avg. low-load rate).</t>
  </si>
  <si>
    <t>These are renewable tariffs, that is, generation for export.</t>
  </si>
  <si>
    <t>These tables summarize tariffs for different technologies in different countries, and in states and provinces, as well as provide an overview of program details. These tables are updated as information becomes available or is thought pertinent to the discussion of renewable tariffs. The data contained here changes frequently. Always check for the latest version of this table. These tables are not a complete guide to the tariffs in each country, state or province, nor to the investment subsidies that may apply to various technologies, such as photovoltaics. The data in these tables is compiled from multiple sources, not all of which are in English. Magazines that periodically summarize renewable tariffs or incentive programs are Photon International (English and German versions), Sonne Wind &amp; W@rme (English &amp; German versions), Neue Energie (German), and New Energy.</t>
  </si>
  <si>
    <t>Third party system performance data reporting either by applicant's utility or by web-based monitoring system.</t>
  </si>
  <si>
    <t>This program has been discontinued. 09-Jun-08.</t>
  </si>
  <si>
    <t>To provide NPV of 0.027 USD/kWh.</t>
  </si>
  <si>
    <t>To Year 20</t>
  </si>
  <si>
    <t>Total</t>
  </si>
  <si>
    <t>Total Consumption: 65.8 TWH/y, 2004.</t>
  </si>
  <si>
    <t>Total for 10 yrs</t>
  </si>
  <si>
    <t>Total of $10 million available.</t>
  </si>
  <si>
    <t>Total Solar In State</t>
  </si>
  <si>
    <t>Total Tariff1</t>
  </si>
  <si>
    <t>Total Wind In State</t>
  </si>
  <si>
    <t>Transmission Connected</t>
  </si>
  <si>
    <t>Turkey</t>
  </si>
  <si>
    <t>TVA's program is limited to a total of 150 kW. Payment is made only in the form of credit against an existing account. Residential customers receive a $500 subsidy.</t>
  </si>
  <si>
    <t>TWD/kWh</t>
  </si>
  <si>
    <t>Type Solar PV</t>
  </si>
  <si>
    <t>Typical Contract Term in Years for Renewable Tariffs</t>
  </si>
  <si>
    <t>UAH/kWh</t>
  </si>
  <si>
    <t>Up to 2 kW, reduced to 0.30/kWh after introduction of new national tariffs.</t>
  </si>
  <si>
    <t>Upgraded plants</t>
  </si>
  <si>
    <t>USD/kWh</t>
  </si>
  <si>
    <t>Variable Efficiency Bonus</t>
  </si>
  <si>
    <t>Vermont</t>
  </si>
  <si>
    <t>Vermont &lt;15 kW</t>
  </si>
  <si>
    <t>Vermont Interim Renewable Energy Tariffs</t>
  </si>
  <si>
    <t>via Heinrich Bartelt</t>
  </si>
  <si>
    <t>Wallonia</t>
  </si>
  <si>
    <t>Wallonia is payment for green certificate.</t>
  </si>
  <si>
    <t>Washington State</t>
  </si>
  <si>
    <t xml:space="preserve">Washington State </t>
  </si>
  <si>
    <t>Washington State Fully in State</t>
  </si>
  <si>
    <t>Washington State Out of State</t>
  </si>
  <si>
    <t>Washington State*</t>
  </si>
  <si>
    <t>Waste</t>
  </si>
  <si>
    <t>Waste to Energy</t>
  </si>
  <si>
    <t>Water Management Bonus**</t>
  </si>
  <si>
    <t>Wave &amp; Tidal Power</t>
  </si>
  <si>
    <t>Wave Energy</t>
  </si>
  <si>
    <t>We Energies</t>
  </si>
  <si>
    <t>We Energies Biogas: 800 kW system cap, 10 MW program cap, Expires 12/31/07, No landfill gas. Awaiting approval.</t>
  </si>
  <si>
    <t>We Energies formerly Wisconsin Electric</t>
  </si>
  <si>
    <t>We Energies October 1, 2005, ends Sept. 30, 2011.</t>
  </si>
  <si>
    <t>We Energies PV: 1.5 kW minium, 100 kW system cap, 1 MW program cap, second meter, customer pays monthly fee for meter, 3-year subscription window.</t>
  </si>
  <si>
    <t>We Energies requires second meter, meter fee: $1-2.5/mo.</t>
  </si>
  <si>
    <t>Wholesale</t>
  </si>
  <si>
    <t>Wind</t>
  </si>
  <si>
    <t xml:space="preserve">Wind </t>
  </si>
  <si>
    <t>Wind (Previous)</t>
  </si>
  <si>
    <t>Wind (proposed 2009)</t>
  </si>
  <si>
    <t>Wind &lt;15 MW</t>
  </si>
  <si>
    <t>Wind &lt;25 kW</t>
  </si>
  <si>
    <t>Wind 2009</t>
  </si>
  <si>
    <t>Wind capped at 30% of program.</t>
  </si>
  <si>
    <t>Wind Energy</t>
  </si>
  <si>
    <t xml:space="preserve">Wind Energy </t>
  </si>
  <si>
    <t>Wind Energy Offshore</t>
  </si>
  <si>
    <t>Wind Energy on Shore</t>
  </si>
  <si>
    <t>Wind Offshore</t>
  </si>
  <si>
    <t>Wind Onshore</t>
  </si>
  <si>
    <t>Wind projects capped att 450 MW.</t>
  </si>
  <si>
    <t>Wind: Cap 50 MW through 2016.</t>
  </si>
  <si>
    <t>Wind: Linear interpolation between wind values of T2 (years 10-15).</t>
  </si>
  <si>
    <t>Winda</t>
  </si>
  <si>
    <t>Wisconsin Public Power Inc. (WPPI Energy)</t>
  </si>
  <si>
    <t>Wisconsin Public Service PV</t>
  </si>
  <si>
    <t>Wisconsin Renewable Energy Tariffs</t>
  </si>
  <si>
    <t>Wisconsin, Madison Gas &amp; Electric</t>
  </si>
  <si>
    <t>Wisconsin, Xcel Energy</t>
  </si>
  <si>
    <t>Won/kWh</t>
  </si>
  <si>
    <t>Wood Biomass</t>
  </si>
  <si>
    <t>Wood burning bonus</t>
  </si>
  <si>
    <t>www.act.gov.au</t>
  </si>
  <si>
    <t>www.admin.ch/ch/f/as/2008/1223.pdf</t>
  </si>
  <si>
    <t>www.cne.cl</t>
  </si>
  <si>
    <t>www.eva.ac.at/index.htm</t>
  </si>
  <si>
    <t>www.hydroenergycompany.com</t>
  </si>
  <si>
    <t>www.igwindkraft.at</t>
  </si>
  <si>
    <t>www.windustry.org</t>
  </si>
  <si>
    <t>www.wind-works.org</t>
  </si>
  <si>
    <t>Xcel Energy</t>
  </si>
  <si>
    <t>Xcel Fixed Tariff &lt;2 MW</t>
  </si>
  <si>
    <t>Year</t>
  </si>
  <si>
    <t>Years</t>
  </si>
  <si>
    <t>Years2</t>
  </si>
  <si>
    <t>Yield: 900 kWh/kW/y; 1,000 kWh/m2/y.</t>
  </si>
  <si>
    <t>Yields: 850-950 kWh/kW/yr.</t>
  </si>
  <si>
    <t>Z</t>
  </si>
  <si>
    <t>ZAR</t>
  </si>
  <si>
    <t>ZAR/kWh</t>
  </si>
</sst>
</file>

<file path=xl/styles.xml><?xml version="1.0" encoding="utf-8"?>
<styleSheet xmlns="http://schemas.openxmlformats.org/spreadsheetml/2006/main">
  <numFmts count="266">
    <numFmt numFmtId="164" formatCode="[$$-409]\ #,##0.00"/>
    <numFmt numFmtId="165" formatCode="[$$-409]\ #,##0"/>
    <numFmt numFmtId="166" formatCode="0.000"/>
    <numFmt numFmtId="167" formatCode="0.0000"/>
    <numFmt numFmtId="168" formatCode="0.000"/>
    <numFmt numFmtId="169" formatCode="0.000"/>
    <numFmt numFmtId="170" formatCode="[$$-409]\ #,##0.000"/>
    <numFmt numFmtId="171" formatCode="0.000"/>
    <numFmt numFmtId="172" formatCode="0.000"/>
    <numFmt numFmtId="173" formatCode="0.000"/>
    <numFmt numFmtId="174" formatCode="0.000"/>
    <numFmt numFmtId="175" formatCode="0.000"/>
    <numFmt numFmtId="176" formatCode="0.000"/>
    <numFmt numFmtId="177" formatCode="0.000"/>
    <numFmt numFmtId="178" formatCode="0.000"/>
    <numFmt numFmtId="179" formatCode="0.000"/>
    <numFmt numFmtId="180" formatCode="0.000"/>
    <numFmt numFmtId="181" formatCode="0.000"/>
    <numFmt numFmtId="182" formatCode="0.000"/>
    <numFmt numFmtId="183" formatCode="0.000"/>
    <numFmt numFmtId="184" formatCode="0.000"/>
    <numFmt numFmtId="185" formatCode="0.000"/>
    <numFmt numFmtId="186" formatCode="0.000"/>
    <numFmt numFmtId="187" formatCode="0.000"/>
    <numFmt numFmtId="188" formatCode="0.000"/>
    <numFmt numFmtId="189" formatCode="0.000"/>
    <numFmt numFmtId="190" formatCode="0.000"/>
    <numFmt numFmtId="191" formatCode="0.000"/>
    <numFmt numFmtId="192" formatCode="0.000"/>
    <numFmt numFmtId="193" formatCode="0.000"/>
    <numFmt numFmtId="194" formatCode="0.000"/>
    <numFmt numFmtId="195" formatCode="0.000"/>
    <numFmt numFmtId="196" formatCode="#,##0.0"/>
    <numFmt numFmtId="197" formatCode="#,##0.0"/>
    <numFmt numFmtId="198" formatCode="#,##0.000"/>
    <numFmt numFmtId="199" formatCode="#,##0.0"/>
    <numFmt numFmtId="200" formatCode="0.0%"/>
    <numFmt numFmtId="201" formatCode="#,##0.0"/>
    <numFmt numFmtId="202" formatCode="#,##0.0"/>
    <numFmt numFmtId="203" formatCode="0.000"/>
    <numFmt numFmtId="204" formatCode="0.000"/>
    <numFmt numFmtId="205" formatCode="0.000"/>
    <numFmt numFmtId="206" formatCode="0.000"/>
    <numFmt numFmtId="207" formatCode="0.000"/>
    <numFmt numFmtId="208" formatCode="0.000"/>
    <numFmt numFmtId="209" formatCode="0.000"/>
    <numFmt numFmtId="210" formatCode="0.000"/>
    <numFmt numFmtId="211" formatCode="0.000"/>
    <numFmt numFmtId="212" formatCode="0.000"/>
    <numFmt numFmtId="213" formatCode="0.000"/>
    <numFmt numFmtId="214" formatCode="0.000"/>
    <numFmt numFmtId="215" formatCode="0.000"/>
    <numFmt numFmtId="216" formatCode="0.000"/>
    <numFmt numFmtId="217" formatCode="0.000"/>
    <numFmt numFmtId="218" formatCode="0.000"/>
    <numFmt numFmtId="219" formatCode="0.000"/>
    <numFmt numFmtId="220" formatCode="0.000"/>
    <numFmt numFmtId="221" formatCode="0.000"/>
    <numFmt numFmtId="222" formatCode="0.000"/>
    <numFmt numFmtId="223" formatCode="0.0"/>
    <numFmt numFmtId="224" formatCode="#,##0.0"/>
    <numFmt numFmtId="225" formatCode="#,##0.0"/>
    <numFmt numFmtId="226" formatCode="#,##0.000"/>
    <numFmt numFmtId="227" formatCode="#,##0.0"/>
    <numFmt numFmtId="228" formatCode="0.000"/>
    <numFmt numFmtId="229" formatCode="0.0%"/>
    <numFmt numFmtId="230" formatCode="#,##0.0"/>
    <numFmt numFmtId="231" formatCode="#,##0.0"/>
    <numFmt numFmtId="232" formatCode="0.0000"/>
    <numFmt numFmtId="233" formatCode="0.000"/>
    <numFmt numFmtId="234" formatCode="0.000"/>
    <numFmt numFmtId="235" formatCode="0.000"/>
    <numFmt numFmtId="236" formatCode="0.000"/>
    <numFmt numFmtId="237" formatCode="0.000"/>
    <numFmt numFmtId="238" formatCode="0.000"/>
    <numFmt numFmtId="239" formatCode="0.000"/>
    <numFmt numFmtId="240" formatCode="0.000"/>
    <numFmt numFmtId="241" formatCode="0.000"/>
    <numFmt numFmtId="242" formatCode="0.000"/>
    <numFmt numFmtId="243" formatCode="0.000"/>
    <numFmt numFmtId="244" formatCode="0.000"/>
    <numFmt numFmtId="245" formatCode="0.000"/>
    <numFmt numFmtId="246" formatCode="0.000"/>
    <numFmt numFmtId="247" formatCode="0.000"/>
    <numFmt numFmtId="248" formatCode="0.000"/>
    <numFmt numFmtId="249" formatCode="0.000"/>
    <numFmt numFmtId="250" formatCode="0.000"/>
    <numFmt numFmtId="251" formatCode="0.000"/>
    <numFmt numFmtId="252" formatCode="0.000"/>
    <numFmt numFmtId="253" formatCode="0.0%"/>
    <numFmt numFmtId="254" formatCode="0.000"/>
    <numFmt numFmtId="255" formatCode="0.000"/>
    <numFmt numFmtId="256" formatCode="0.000"/>
    <numFmt numFmtId="257" formatCode="0.000"/>
    <numFmt numFmtId="258" formatCode="0.000"/>
    <numFmt numFmtId="259" formatCode="0.000"/>
    <numFmt numFmtId="260" formatCode="0.000"/>
    <numFmt numFmtId="261" formatCode="0.000"/>
    <numFmt numFmtId="262" formatCode="0.000"/>
    <numFmt numFmtId="263" formatCode="0.000"/>
    <numFmt numFmtId="264" formatCode="0.000"/>
    <numFmt numFmtId="265" formatCode="0.0000"/>
    <numFmt numFmtId="266" formatCode="0.000"/>
    <numFmt numFmtId="267" formatCode="0.0%"/>
    <numFmt numFmtId="268" formatCode="0.0%"/>
    <numFmt numFmtId="269" formatCode="#,##0.0"/>
    <numFmt numFmtId="270" formatCode="#,##0.0"/>
    <numFmt numFmtId="271" formatCode="0.000"/>
    <numFmt numFmtId="272" formatCode="#,##0.0"/>
    <numFmt numFmtId="273" formatCode="0.0%"/>
    <numFmt numFmtId="274" formatCode="#,##0.0"/>
    <numFmt numFmtId="275" formatCode="#,##0.0"/>
    <numFmt numFmtId="276" formatCode="0.000"/>
    <numFmt numFmtId="277" formatCode="0.000"/>
    <numFmt numFmtId="278" formatCode="0.000"/>
    <numFmt numFmtId="279" formatCode="0.000"/>
    <numFmt numFmtId="280" formatCode="0.000"/>
    <numFmt numFmtId="281" formatCode="0.000"/>
    <numFmt numFmtId="282" formatCode="0.0000"/>
    <numFmt numFmtId="283" formatCode="0.000"/>
    <numFmt numFmtId="284" formatCode="#,##0.0"/>
    <numFmt numFmtId="285" formatCode="#,##0.0"/>
    <numFmt numFmtId="286" formatCode="#,##0.0"/>
    <numFmt numFmtId="287" formatCode="#,##0.0"/>
    <numFmt numFmtId="288" formatCode="#,##0.0"/>
    <numFmt numFmtId="289" formatCode="0.000"/>
    <numFmt numFmtId="290" formatCode="0.000"/>
    <numFmt numFmtId="291" formatCode="0.000"/>
    <numFmt numFmtId="292" formatCode="0.000"/>
    <numFmt numFmtId="293" formatCode="0.000"/>
    <numFmt numFmtId="294" formatCode="0.0%"/>
    <numFmt numFmtId="295" formatCode="0.0%"/>
    <numFmt numFmtId="296" formatCode="0.000"/>
    <numFmt numFmtId="297" formatCode="0.000"/>
    <numFmt numFmtId="298" formatCode="0.000"/>
    <numFmt numFmtId="299" formatCode="0.000"/>
    <numFmt numFmtId="300" formatCode="0.000"/>
    <numFmt numFmtId="301" formatCode="0.0%"/>
    <numFmt numFmtId="302" formatCode="0.0%"/>
    <numFmt numFmtId="303" formatCode="0.0000"/>
    <numFmt numFmtId="304" formatCode="0.0000"/>
    <numFmt numFmtId="305" formatCode="0.0000"/>
    <numFmt numFmtId="306" formatCode="0.0000"/>
    <numFmt numFmtId="307" formatCode="0.0000"/>
    <numFmt numFmtId="308" formatCode="0.0000"/>
    <numFmt numFmtId="309" formatCode="0.0000"/>
    <numFmt numFmtId="310" formatCode="0.0000"/>
    <numFmt numFmtId="311" formatCode="0.0000"/>
    <numFmt numFmtId="312" formatCode="0.000"/>
    <numFmt numFmtId="313" formatCode="0.000"/>
    <numFmt numFmtId="314" formatCode="0.000"/>
    <numFmt numFmtId="315" formatCode="0.0000"/>
    <numFmt numFmtId="316" formatCode="0.0000"/>
    <numFmt numFmtId="317" formatCode="0.0000"/>
    <numFmt numFmtId="318" formatCode="0.0000"/>
    <numFmt numFmtId="319" formatCode="0.0000"/>
    <numFmt numFmtId="320" formatCode="#,##0.0"/>
    <numFmt numFmtId="321" formatCode="0.000"/>
    <numFmt numFmtId="322" formatCode="0.0%"/>
    <numFmt numFmtId="323" formatCode="#,##0.0"/>
    <numFmt numFmtId="324" formatCode="#,##0.0"/>
    <numFmt numFmtId="325" formatCode="0.0000"/>
    <numFmt numFmtId="326" formatCode="0.0000"/>
    <numFmt numFmtId="327" formatCode="0.0000"/>
    <numFmt numFmtId="328" formatCode="0.0000"/>
    <numFmt numFmtId="329" formatCode="0.0000"/>
    <numFmt numFmtId="330" formatCode="0.0000"/>
    <numFmt numFmtId="331" formatCode="0.0000"/>
    <numFmt numFmtId="332" formatCode="0.0000"/>
    <numFmt numFmtId="333" formatCode="0.0000"/>
    <numFmt numFmtId="334" formatCode="0.0000"/>
    <numFmt numFmtId="335" formatCode="0.0000"/>
    <numFmt numFmtId="336" formatCode="0.0000"/>
    <numFmt numFmtId="337" formatCode="0.0000"/>
    <numFmt numFmtId="338" formatCode="0.0000"/>
    <numFmt numFmtId="339" formatCode="0.0000"/>
    <numFmt numFmtId="340" formatCode="0.0000"/>
    <numFmt numFmtId="341" formatCode="0.0000"/>
    <numFmt numFmtId="342" formatCode="0.0000"/>
    <numFmt numFmtId="343" formatCode="0.0000"/>
    <numFmt numFmtId="344" formatCode="0.0000"/>
    <numFmt numFmtId="345" formatCode="0.0000"/>
    <numFmt numFmtId="346" formatCode="0.0000"/>
    <numFmt numFmtId="347" formatCode="0.0000"/>
    <numFmt numFmtId="348" formatCode="0.0000"/>
    <numFmt numFmtId="349" formatCode="0.0000"/>
    <numFmt numFmtId="350" formatCode="0.0000"/>
    <numFmt numFmtId="351" formatCode="0.0000"/>
    <numFmt numFmtId="352" formatCode="0.0000"/>
    <numFmt numFmtId="353" formatCode="0.0000"/>
    <numFmt numFmtId="354" formatCode="0.0000"/>
    <numFmt numFmtId="355" formatCode="0.0000"/>
    <numFmt numFmtId="356" formatCode="0.0000"/>
    <numFmt numFmtId="357" formatCode="0.0000"/>
    <numFmt numFmtId="358" formatCode="0.0000"/>
    <numFmt numFmtId="359" formatCode="0.0000"/>
    <numFmt numFmtId="360" formatCode="0.0000"/>
    <numFmt numFmtId="361" formatCode="0.0000"/>
    <numFmt numFmtId="362" formatCode="0.0000"/>
    <numFmt numFmtId="363" formatCode="0.0000"/>
    <numFmt numFmtId="364" formatCode="0.0000"/>
    <numFmt numFmtId="365" formatCode="0.0000"/>
    <numFmt numFmtId="366" formatCode="0.0000"/>
    <numFmt numFmtId="367" formatCode="0.0000"/>
    <numFmt numFmtId="368" formatCode="0.0000"/>
    <numFmt numFmtId="369" formatCode="0.0000"/>
    <numFmt numFmtId="370" formatCode="0.0000"/>
    <numFmt numFmtId="371" formatCode="0.0000"/>
    <numFmt numFmtId="372" formatCode="0.0000"/>
    <numFmt numFmtId="373" formatCode="0.0000"/>
    <numFmt numFmtId="374" formatCode="0.0000"/>
    <numFmt numFmtId="375" formatCode="0.000"/>
    <numFmt numFmtId="376" formatCode="0.000"/>
    <numFmt numFmtId="377" formatCode="0.000"/>
    <numFmt numFmtId="378" formatCode="0.000"/>
    <numFmt numFmtId="379" formatCode="0.000"/>
    <numFmt numFmtId="380" formatCode="0.000"/>
    <numFmt numFmtId="381" formatCode="0.000"/>
    <numFmt numFmtId="382" formatCode="0.000"/>
    <numFmt numFmtId="383" formatCode="0.000"/>
    <numFmt numFmtId="384" formatCode="0.000"/>
    <numFmt numFmtId="385" formatCode="0.000"/>
    <numFmt numFmtId="386" formatCode="0.000"/>
    <numFmt numFmtId="387" formatCode="0.000"/>
    <numFmt numFmtId="388" formatCode="0.000"/>
    <numFmt numFmtId="389" formatCode="0.000E+00"/>
    <numFmt numFmtId="390" formatCode="0.0000"/>
    <numFmt numFmtId="391" formatCode="0.0000"/>
    <numFmt numFmtId="392" formatCode="0.0000"/>
    <numFmt numFmtId="393" formatCode="0.000"/>
    <numFmt numFmtId="394" formatCode="0.000"/>
    <numFmt numFmtId="395" formatCode="0.000"/>
    <numFmt numFmtId="396" formatCode="0.000"/>
    <numFmt numFmtId="397" formatCode="0.000"/>
    <numFmt numFmtId="398" formatCode="0.000"/>
    <numFmt numFmtId="399" formatCode="0.000"/>
    <numFmt numFmtId="400" formatCode="0.000"/>
    <numFmt numFmtId="401" formatCode="0.000"/>
    <numFmt numFmtId="402" formatCode="0.000"/>
    <numFmt numFmtId="403" formatCode="0.000"/>
    <numFmt numFmtId="404" formatCode="0.000"/>
    <numFmt numFmtId="405" formatCode="0.000"/>
    <numFmt numFmtId="406" formatCode="0.000"/>
    <numFmt numFmtId="407" formatCode="0.000"/>
    <numFmt numFmtId="408" formatCode="0.0%"/>
    <numFmt numFmtId="409" formatCode="0.000"/>
    <numFmt numFmtId="410" formatCode="0.0000"/>
    <numFmt numFmtId="411" formatCode="0.000"/>
    <numFmt numFmtId="412" formatCode="0.000"/>
    <numFmt numFmtId="413" formatCode="0.000"/>
    <numFmt numFmtId="414" formatCode="0.000"/>
    <numFmt numFmtId="415" formatCode="0.000"/>
    <numFmt numFmtId="416" formatCode="0.0000"/>
    <numFmt numFmtId="417" formatCode="0.000"/>
    <numFmt numFmtId="418" formatCode="0.000"/>
    <numFmt numFmtId="419" formatCode="0.0"/>
    <numFmt numFmtId="420" formatCode="0.000"/>
    <numFmt numFmtId="421" formatCode="0.0000"/>
    <numFmt numFmtId="422" formatCode="0.0000"/>
    <numFmt numFmtId="423" formatCode="0.0000"/>
    <numFmt numFmtId="424" formatCode="0.000"/>
    <numFmt numFmtId="425" formatCode="0.000"/>
    <numFmt numFmtId="426" formatCode="0.000"/>
    <numFmt numFmtId="427" formatCode="0.000"/>
    <numFmt numFmtId="428" formatCode="0.000"/>
    <numFmt numFmtId="429" formatCode="0.0000"/>
  </numFmts>
  <fonts count="1">
    <font>
      <sz val="12"/>
      <color indexed="12"/>
      <name val="Arial"/>
      <family val="0"/>
    </font>
  </fonts>
  <fills count="4">
    <fill>
      <patternFill/>
    </fill>
    <fill>
      <patternFill patternType="gray125"/>
    </fill>
    <fill>
      <patternFill patternType="solid">
        <fgColor indexed="8"/>
        <bgColor indexed="64"/>
      </patternFill>
    </fill>
    <fill>
      <patternFill patternType="lightHorizontal">
        <fgColor indexed="8"/>
        <bgColor indexed="8"/>
      </patternFill>
    </fill>
  </fills>
  <borders count="4">
    <border>
      <left/>
      <right/>
      <top/>
      <bottom/>
      <diagonal/>
    </border>
    <border>
      <left>
        <color indexed="8"/>
      </left>
      <right>
        <color indexed="8"/>
      </right>
      <top>
        <color indexed="8"/>
      </top>
      <bottom style="thin">
        <color indexed="9"/>
      </bottom>
    </border>
    <border>
      <left>
        <color indexed="9"/>
      </left>
      <right>
        <color indexed="9"/>
      </right>
      <top>
        <color indexed="9"/>
      </top>
      <bottom style="thin">
        <color indexed="9"/>
      </bottom>
    </border>
    <border>
      <left style="thin">
        <color indexed="9"/>
      </left>
      <right style="thin">
        <color indexed="9"/>
      </right>
      <top>
        <color indexed="9"/>
      </top>
      <bottom>
        <color indexed="9"/>
      </bottom>
    </border>
  </borders>
  <cellStyleXfs count="1">
    <xf numFmtId="0" fontId="0" fillId="0" borderId="0" applyNumberFormat="0" applyFont="0" applyFill="0" applyBorder="0" applyProtection="0">
      <alignment/>
    </xf>
  </cellStyleXfs>
  <cellXfs count="72">
    <xf numFmtId="15" fontId="0" fillId="0" borderId="0" xfId="0" applyAlignment="1">
      <alignment/>
    </xf>
    <xf numFmtId="0" fontId="0" fillId="0" borderId="0" xfId="0" applyAlignment="1">
      <alignment wrapText="1"/>
    </xf>
    <xf numFmtId="166" fontId="0" fillId="0" borderId="0" xfId="0" applyAlignment="1">
      <alignment/>
    </xf>
    <xf numFmtId="1" fontId="0" fillId="0" borderId="0" xfId="0" applyAlignment="1">
      <alignment/>
    </xf>
    <xf numFmtId="1" fontId="0" fillId="0" borderId="0" xfId="0" applyAlignment="1">
      <alignment horizontal="center"/>
    </xf>
    <xf numFmtId="1" fontId="0" fillId="0" borderId="1" xfId="0" applyAlignment="1">
      <alignment horizontal="center"/>
    </xf>
    <xf numFmtId="200" fontId="0" fillId="0" borderId="0" xfId="0" applyAlignment="1">
      <alignment/>
    </xf>
    <xf numFmtId="0" fontId="0" fillId="0" borderId="0" xfId="0" applyAlignment="1">
      <alignment horizontal="left"/>
    </xf>
    <xf numFmtId="0" fontId="0" fillId="0" borderId="0" xfId="0" applyAlignment="1">
      <alignment horizontal="left"/>
    </xf>
    <xf numFmtId="166" fontId="0" fillId="0" borderId="0" xfId="0" applyAlignment="1">
      <alignment horizontal="center"/>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Alignment="1">
      <alignment wrapText="1"/>
    </xf>
    <xf numFmtId="15" fontId="0" fillId="0" borderId="0" xfId="0" applyAlignment="1">
      <alignment/>
    </xf>
    <xf numFmtId="15" fontId="0" fillId="0" borderId="0" xfId="0" applyAlignment="1">
      <alignment wrapText="1"/>
    </xf>
    <xf numFmtId="167" fontId="0" fillId="0" borderId="0" xfId="0" applyAlignment="1">
      <alignment horizontal="left" wrapText="1"/>
    </xf>
    <xf numFmtId="0" fontId="0" fillId="2"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wrapText="1"/>
    </xf>
    <xf numFmtId="166" fontId="0" fillId="0" borderId="0" xfId="0" applyAlignment="1">
      <alignment/>
    </xf>
    <xf numFmtId="166" fontId="0" fillId="2" borderId="0" xfId="0" applyAlignment="1">
      <alignment/>
    </xf>
    <xf numFmtId="166" fontId="0" fillId="0" borderId="0" xfId="0" applyAlignment="1">
      <alignment/>
    </xf>
    <xf numFmtId="0" fontId="0" fillId="0" borderId="0" xfId="0" applyAlignment="1">
      <alignment horizontal="center"/>
    </xf>
    <xf numFmtId="0" fontId="0" fillId="0" borderId="0" xfId="0" applyAlignment="1">
      <alignment horizontal="center" wrapText="1"/>
    </xf>
    <xf numFmtId="15" fontId="0" fillId="0" borderId="0" xfId="0" applyAlignment="1">
      <alignment/>
    </xf>
    <xf numFmtId="0" fontId="0" fillId="0" borderId="0" xfId="0" applyAlignment="1">
      <alignment horizontal="left" wrapText="1"/>
    </xf>
    <xf numFmtId="0" fontId="0" fillId="0" borderId="0" xfId="0" applyAlignment="1">
      <alignment horizontal="center" wrapText="1"/>
    </xf>
    <xf numFmtId="0" fontId="0" fillId="0" borderId="0" xfId="0" applyAlignment="1">
      <alignment/>
    </xf>
    <xf numFmtId="0" fontId="0" fillId="0" borderId="0" xfId="0" applyAlignment="1">
      <alignment/>
    </xf>
    <xf numFmtId="166" fontId="0" fillId="0" borderId="0" xfId="0" applyAlignment="1">
      <alignment/>
    </xf>
    <xf numFmtId="166" fontId="0" fillId="0" borderId="2" xfId="0" applyAlignment="1">
      <alignment/>
    </xf>
    <xf numFmtId="167" fontId="0" fillId="0" borderId="0" xfId="0" applyAlignment="1">
      <alignment/>
    </xf>
    <xf numFmtId="0" fontId="0" fillId="0" borderId="0" xfId="0" applyAlignment="1">
      <alignment/>
    </xf>
    <xf numFmtId="166" fontId="0" fillId="0" borderId="0" xfId="0" applyAlignment="1">
      <alignment/>
    </xf>
    <xf numFmtId="0" fontId="0" fillId="0" borderId="0" xfId="0" applyAlignment="1">
      <alignment horizontal="right"/>
    </xf>
    <xf numFmtId="166" fontId="0" fillId="0" borderId="0" xfId="0" applyAlignment="1">
      <alignment/>
    </xf>
    <xf numFmtId="0" fontId="0" fillId="0" borderId="1" xfId="0" applyAlignment="1">
      <alignment horizontal="center"/>
    </xf>
    <xf numFmtId="0" fontId="0" fillId="0" borderId="0" xfId="0" applyAlignment="1">
      <alignment horizontal="center"/>
    </xf>
    <xf numFmtId="223" fontId="0" fillId="0" borderId="0" xfId="0" applyAlignment="1">
      <alignment/>
    </xf>
    <xf numFmtId="22" fontId="0" fillId="0" borderId="0" xfId="0" applyAlignment="1">
      <alignment/>
    </xf>
    <xf numFmtId="0" fontId="0" fillId="0" borderId="0" xfId="0" applyAlignment="1">
      <alignment/>
    </xf>
    <xf numFmtId="0" fontId="0" fillId="0" borderId="0" xfId="0" applyAlignment="1">
      <alignment horizontal="right"/>
    </xf>
    <xf numFmtId="0" fontId="0" fillId="0" borderId="0" xfId="0" applyAlignment="1">
      <alignment/>
    </xf>
    <xf numFmtId="166" fontId="0" fillId="0" borderId="0" xfId="0" applyAlignment="1">
      <alignment/>
    </xf>
    <xf numFmtId="0" fontId="0" fillId="0" borderId="0" xfId="0" applyAlignment="1">
      <alignment horizontal="right"/>
    </xf>
    <xf numFmtId="22" fontId="0" fillId="0" borderId="0" xfId="0" applyAlignment="1">
      <alignment/>
    </xf>
    <xf numFmtId="22" fontId="0" fillId="2" borderId="0" xfId="0" applyAlignment="1">
      <alignment/>
    </xf>
    <xf numFmtId="22" fontId="0" fillId="3" borderId="0" xfId="0" applyAlignment="1">
      <alignment/>
    </xf>
    <xf numFmtId="15" fontId="0" fillId="3" borderId="0" xfId="0" applyAlignment="1">
      <alignment/>
    </xf>
    <xf numFmtId="0" fontId="0" fillId="0" borderId="0" xfId="0" applyAlignment="1">
      <alignment/>
    </xf>
    <xf numFmtId="0" fontId="0" fillId="0" borderId="0" xfId="0" applyAlignment="1">
      <alignment wrapText="1"/>
    </xf>
    <xf numFmtId="167" fontId="0" fillId="2" borderId="0" xfId="0" applyAlignment="1">
      <alignment/>
    </xf>
    <xf numFmtId="167" fontId="0" fillId="3" borderId="0" xfId="0" applyAlignment="1">
      <alignment/>
    </xf>
    <xf numFmtId="167" fontId="0" fillId="3" borderId="0" xfId="0" applyAlignment="1">
      <alignment/>
    </xf>
    <xf numFmtId="166" fontId="0" fillId="3" borderId="0" xfId="0" applyAlignment="1">
      <alignment/>
    </xf>
    <xf numFmtId="166" fontId="0" fillId="3" borderId="0" xfId="0" applyAlignment="1">
      <alignment/>
    </xf>
    <xf numFmtId="0" fontId="0" fillId="0" borderId="0" xfId="0" applyAlignment="1">
      <alignment wrapText="1"/>
    </xf>
    <xf numFmtId="166" fontId="0" fillId="0" borderId="2" xfId="0" applyAlignment="1">
      <alignment horizontal="center"/>
    </xf>
    <xf numFmtId="166" fontId="0" fillId="0" borderId="2" xfId="0" applyAlignment="1">
      <alignment/>
    </xf>
    <xf numFmtId="0" fontId="0" fillId="0" borderId="0" xfId="0" applyAlignment="1">
      <alignment horizontal="left"/>
    </xf>
    <xf numFmtId="166" fontId="0" fillId="0" borderId="0" xfId="0" applyAlignment="1">
      <alignment/>
    </xf>
    <xf numFmtId="0" fontId="0" fillId="0" borderId="0" xfId="0" applyAlignment="1">
      <alignment/>
    </xf>
    <xf numFmtId="0" fontId="0" fillId="0" borderId="0" xfId="0" applyAlignment="1">
      <alignment/>
    </xf>
    <xf numFmtId="3" fontId="0" fillId="0" borderId="0" xfId="0" applyAlignment="1">
      <alignment/>
    </xf>
    <xf numFmtId="3" fontId="0" fillId="0" borderId="0" xfId="0" applyAlignment="1">
      <alignment/>
    </xf>
    <xf numFmtId="0" fontId="0" fillId="0" borderId="0" xfId="0" applyAlignment="1">
      <alignment/>
    </xf>
    <xf numFmtId="0" fontId="0" fillId="0" borderId="0" xfId="0" applyAlignment="1">
      <alignment wrapText="1"/>
    </xf>
    <xf numFmtId="167" fontId="0" fillId="0" borderId="3" xfId="0"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FFFFFF"/>
      <rgbColor rgb="00000000"/>
      <rgbColor rgb="00FF0000"/>
      <rgbColor rgb="000000FF"/>
      <rgbColor rgb="00FF00FF"/>
      <rgbColor rgb="00008000"/>
      <rgbColor rgb="00000080"/>
      <rgbColor rgb="00FFFFFF"/>
      <rgbColor rgb="00FF00FF"/>
      <rgbColor rgb="00FFFF00"/>
      <rgbColor rgb="00800080"/>
      <rgbColor rgb="00008000"/>
      <rgbColor rgb="00C0C0C0"/>
      <rgbColor rgb="00000080"/>
      <rgbColor rgb="008000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styles" Target="styles.xml" /><Relationship Id="rId82" Type="http://schemas.openxmlformats.org/officeDocument/2006/relationships/sharedStrings" Target="sharedStrings.xml" /><Relationship Id="rId8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2"/>
  <sheetViews>
    <sheetView tabSelected="1" defaultGridColor="0" colorId="0" workbookViewId="0" topLeftCell="A1">
      <pane topLeftCell="A1" activePane="topLeft" state="split"/>
      <selection pane="topLeft" activeCell="A1" sqref="A1"/>
    </sheetView>
  </sheetViews>
  <sheetFormatPr defaultColWidth="7.10546875" defaultRowHeight="15"/>
  <cols>
    <col min="1" max="1" width="36.6640625" customWidth="1"/>
    <col min="2" max="256" width="6.6640625" customWidth="1"/>
  </cols>
  <sheetData>
    <row r="1" ht="15">
      <c r="A1" t="s">
        <v>1098</v>
      </c>
    </row>
    <row r="2" ht="15"/>
    <row r="3" spans="1:2" ht="15">
      <c r="A3">
        <v>40229</v>
      </c>
    </row>
    <row r="4" spans="1:11" ht="15">
      <c r="A4" t="s">
        <v>1270</v>
      </c>
    </row>
    <row r="5" spans="1:11" ht="15">
      <c r="A5" t="s">
        <v>719</v>
      </c>
    </row>
    <row r="6" ht="15">
      <c r="A6" t="s">
        <v>804</v>
      </c>
    </row>
    <row r="7" ht="15"/>
    <row r="8" ht="15">
      <c r="A8" t="s">
        <v>721</v>
      </c>
    </row>
    <row r="9" ht="15">
      <c r="A9" t="s">
        <v>999</v>
      </c>
    </row>
    <row r="10" ht="15">
      <c r="A10" t="s">
        <v>483</v>
      </c>
    </row>
    <row r="11" spans="1:5" ht="15">
      <c r="A11" t="s">
        <v>539</v>
      </c>
    </row>
    <row r="12" spans="1:5" ht="15">
      <c r="A12" t="s">
        <v>1007</v>
      </c>
    </row>
    <row r="13" spans="1:5" ht="15">
      <c r="A13" t="s">
        <v>1349</v>
      </c>
    </row>
    <row r="14" spans="1:5" ht="15">
      <c r="A14" t="s">
        <v>485</v>
      </c>
    </row>
    <row r="15" ht="15"/>
    <row r="16" spans="1:5" ht="15"/>
    <row r="17" spans="1:5" ht="15"/>
    <row r="18" spans="1:5" ht="15"/>
    <row r="19" spans="1:5" ht="15"/>
    <row r="20" spans="1:5" ht="15"/>
    <row r="21" spans="1:5" ht="15"/>
    <row r="22" spans="1:5" ht="15"/>
    <row r="23" spans="1:5" ht="15"/>
    <row r="24" spans="1:5" ht="15"/>
    <row r="25" spans="1:5" ht="15"/>
    <row r="26" spans="1:5" ht="15"/>
    <row r="27" spans="1:5" ht="15"/>
    <row r="28" spans="1:5" ht="15"/>
    <row r="29" spans="1:5" ht="15"/>
    <row r="30" spans="1:5" ht="15"/>
    <row r="31" spans="1:5" ht="15"/>
    <row r="32" spans="1:5" ht="15"/>
  </sheetData>
  <sheetProtection/>
  <mergeCells count="3">
    <mergeCell ref="A3:B3"/>
    <mergeCell ref="A4:K4"/>
    <mergeCell ref="A5:K5"/>
  </mergeCells>
  <printOptions gridLines="1"/>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C35"/>
  <sheetViews>
    <sheetView defaultGridColor="0" colorId="0" workbookViewId="0" topLeftCell="A1">
      <pane topLeftCell="A1" activePane="topLeft" state="split"/>
      <selection pane="topLeft" activeCell="C8" sqref="C8"/>
    </sheetView>
  </sheetViews>
  <sheetFormatPr defaultColWidth="7.10546875" defaultRowHeight="15"/>
  <cols>
    <col min="1" max="1" width="27.10546875" customWidth="1"/>
    <col min="2" max="2" width="39.88671875" customWidth="1"/>
    <col min="3" max="256" width="6.6640625" customWidth="1"/>
  </cols>
  <sheetData>
    <row r="1" spans="1:2" ht="15">
      <c r="A1" t="s">
        <v>1102</v>
      </c>
    </row>
    <row r="2" spans="1:2" ht="15">
      <c r="B2" t="s">
        <v>839</v>
      </c>
    </row>
    <row r="3" spans="1:2" ht="15">
      <c r="A3" t="s">
        <v>738</v>
      </c>
      <c r="B3">
        <v>0</v>
      </c>
    </row>
    <row r="4" spans="1:2" ht="15">
      <c r="A4" t="s">
        <v>988</v>
      </c>
      <c r="B4">
        <v>0.15</v>
      </c>
    </row>
    <row r="5" spans="1:2" ht="15">
      <c r="A5" t="s">
        <v>989</v>
      </c>
      <c r="B5">
        <v>0.2</v>
      </c>
    </row>
    <row r="6" spans="1:2" ht="15">
      <c r="A6" t="s">
        <v>1034</v>
      </c>
      <c r="B6">
        <v>0.26</v>
      </c>
    </row>
    <row r="7" spans="1:2" ht="15">
      <c r="A7" t="s">
        <v>727</v>
      </c>
      <c r="B7" t="s">
        <v>482</v>
      </c>
    </row>
    <row r="8" spans="1:3" ht="15">
      <c r="A8" t="s">
        <v>1217</v>
      </c>
      <c r="B8" t="s">
        <v>492</v>
      </c>
    </row>
    <row r="9" spans="1:3" ht="15">
      <c r="A9" t="s">
        <v>742</v>
      </c>
      <c r="B9">
        <v>0.25</v>
      </c>
    </row>
    <row r="10" spans="1:3" ht="15">
      <c r="A10" t="s">
        <v>852</v>
      </c>
      <c r="B10">
        <v>1</v>
      </c>
    </row>
    <row r="11" spans="1:3" ht="15">
      <c r="A11" t="s">
        <v>1214</v>
      </c>
      <c r="B11" s="26">
        <v>1</v>
      </c>
    </row>
    <row r="12" spans="1:3" ht="15">
      <c r="A12" t="s">
        <v>591</v>
      </c>
      <c r="B12" t="s">
        <v>1084</v>
      </c>
    </row>
    <row r="13" spans="1:3" ht="15">
      <c r="A13" t="s">
        <v>592</v>
      </c>
      <c r="B13" t="s">
        <v>710</v>
      </c>
    </row>
    <row r="14" spans="1:3" ht="15">
      <c r="A14" t="s">
        <v>593</v>
      </c>
      <c r="B14" t="s">
        <v>712</v>
      </c>
    </row>
    <row r="15" spans="1:3" ht="15">
      <c r="A15" t="s">
        <v>594</v>
      </c>
      <c r="B15" t="s">
        <v>711</v>
      </c>
    </row>
    <row r="16" spans="1:3" ht="15">
      <c r="A16" t="s">
        <v>858</v>
      </c>
    </row>
    <row r="17" spans="1:3" ht="15">
      <c r="A17" t="s">
        <v>730</v>
      </c>
    </row>
    <row r="18" spans="1:3" ht="15"/>
    <row r="19" spans="1:3" ht="15"/>
    <row r="20" spans="1:3" ht="15"/>
    <row r="21" spans="1:3" ht="15"/>
    <row r="22" spans="1:3" ht="15"/>
    <row r="23" spans="1:3" ht="15"/>
    <row r="24" spans="1:3" ht="15"/>
    <row r="25" spans="1:3" ht="15"/>
    <row r="26" spans="1:3" ht="15"/>
    <row r="27" spans="1:3" ht="15"/>
    <row r="28" spans="1:3" ht="15"/>
    <row r="29" spans="1:3" ht="15"/>
    <row r="30" spans="1:3" ht="15"/>
    <row r="31" spans="1:3" ht="15"/>
    <row r="32" spans="1:3" ht="15"/>
    <row r="33" spans="1:3" ht="15"/>
    <row r="34" ht="15"/>
    <row r="35" ht="15"/>
  </sheetData>
  <sheetProtection/>
  <mergeCells count="1">
    <mergeCell ref="A1:B1"/>
  </mergeCells>
  <printOptions gridLines="1"/>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9"/>
  <sheetViews>
    <sheetView defaultGridColor="0" colorId="0" workbookViewId="0" topLeftCell="A1">
      <pane topLeftCell="A1" activePane="topLeft" state="split"/>
      <selection pane="topLeft" activeCell="A1" sqref="A1"/>
    </sheetView>
  </sheetViews>
  <sheetFormatPr defaultColWidth="7.10546875" defaultRowHeight="15"/>
  <cols>
    <col min="1" max="1" width="22.10546875" customWidth="1"/>
    <col min="2" max="2" width="5.4453125" customWidth="1"/>
    <col min="3" max="3" width="5.5546875" customWidth="1"/>
    <col min="4" max="4" width="5.99609375" customWidth="1"/>
    <col min="5" max="5" width="8.3359375" customWidth="1"/>
    <col min="6" max="256" width="6.6640625" customWidth="1"/>
  </cols>
  <sheetData>
    <row r="1" spans="1:5" ht="15">
      <c r="A1" t="s">
        <v>1287</v>
      </c>
    </row>
    <row r="2" spans="1:5" ht="15">
      <c r="A2" t="s">
        <v>628</v>
      </c>
      <c r="B2" t="s">
        <v>1316</v>
      </c>
      <c r="C2" t="s">
        <v>1169</v>
      </c>
      <c r="D2" t="s">
        <v>810</v>
      </c>
      <c r="E2" t="s">
        <v>561</v>
      </c>
    </row>
    <row r="3" spans="1:5" ht="15">
      <c r="A3" t="s">
        <v>727</v>
      </c>
      <c r="B3">
        <v>15</v>
      </c>
      <c r="C3">
        <v>20</v>
      </c>
      <c r="D3">
        <v>20</v>
      </c>
      <c r="E3">
        <v>15</v>
      </c>
    </row>
    <row r="4" spans="1:5" ht="15">
      <c r="A4" t="s">
        <v>738</v>
      </c>
      <c r="B4">
        <v>20</v>
      </c>
      <c r="C4">
        <v>20</v>
      </c>
      <c r="D4">
        <v>20</v>
      </c>
      <c r="E4">
        <v>20</v>
      </c>
    </row>
    <row r="5" spans="1:5" ht="15">
      <c r="A5" t="s">
        <v>742</v>
      </c>
      <c r="B5" s="39">
        <v>20</v>
      </c>
      <c r="C5" s="39">
        <v>25</v>
      </c>
      <c r="D5" s="39">
        <v>20</v>
      </c>
      <c r="E5" s="39">
        <v>20</v>
      </c>
    </row>
    <row r="6" spans="1:5" ht="15">
      <c r="A6" t="s">
        <v>985</v>
      </c>
      <c r="B6">
        <v>20</v>
      </c>
      <c r="C6">
        <v>20</v>
      </c>
      <c r="D6">
        <v>20</v>
      </c>
      <c r="E6">
        <v>20</v>
      </c>
    </row>
    <row r="7" spans="1:5" ht="15">
      <c r="A7" t="s">
        <v>1023</v>
      </c>
      <c r="B7">
        <v>12</v>
      </c>
      <c r="C7">
        <v>12</v>
      </c>
      <c r="D7">
        <v>12</v>
      </c>
    </row>
    <row r="8" spans="1:5" ht="15">
      <c r="A8" t="s">
        <v>1219</v>
      </c>
      <c r="B8" t="s">
        <v>352</v>
      </c>
      <c r="C8" t="s">
        <v>363</v>
      </c>
      <c r="D8" t="s">
        <v>363</v>
      </c>
      <c r="E8" t="s">
        <v>359</v>
      </c>
    </row>
    <row r="9" ht="15">
      <c r="A9" t="s">
        <v>295</v>
      </c>
    </row>
  </sheetData>
  <sheetProtection/>
  <mergeCells count="1">
    <mergeCell ref="A1:E1"/>
  </mergeCells>
  <printOptions gridLines="1"/>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7"/>
  <sheetViews>
    <sheetView defaultGridColor="0" colorId="0" workbookViewId="0" topLeftCell="A1">
      <pane topLeftCell="A1" activePane="topLeft" state="split"/>
      <selection pane="topLeft" activeCell="A3" sqref="A3"/>
    </sheetView>
  </sheetViews>
  <sheetFormatPr defaultColWidth="7.10546875" defaultRowHeight="15"/>
  <cols>
    <col min="1" max="1" width="12.88671875" style="0" customWidth="1"/>
    <col min="2" max="2" width="5.3359375" style="0" customWidth="1"/>
    <col min="3" max="3" width="8.10546875" style="0" customWidth="1"/>
    <col min="4" max="4" width="10.4453125" style="0" customWidth="1"/>
    <col min="5" max="5" width="7.6640625" style="0" customWidth="1"/>
    <col min="6" max="6" width="10.21484375" style="0" customWidth="1"/>
  </cols>
  <sheetData>
    <row r="1" spans="1:6" ht="15">
      <c r="A1" t="s">
        <v>1109</v>
      </c>
    </row>
    <row r="2" spans="1:5" ht="15"/>
    <row r="3" spans="1:6" ht="15">
      <c r="A3" t="s">
        <v>628</v>
      </c>
      <c r="B3" t="s">
        <v>1316</v>
      </c>
      <c r="C3" t="s">
        <v>1169</v>
      </c>
      <c r="D3" t="s">
        <v>1163</v>
      </c>
      <c r="E3" t="s">
        <v>555</v>
      </c>
      <c r="F3" t="s">
        <v>867</v>
      </c>
    </row>
    <row r="4" spans="1:7" ht="15">
      <c r="A4" t="s">
        <v>741</v>
      </c>
      <c r="B4">
        <v>0.01</v>
      </c>
      <c r="C4" t="s">
        <v>493</v>
      </c>
      <c r="D4">
        <f>'Germany Old'!L56</f>
        <v>0.01</v>
      </c>
      <c r="E4">
        <f>'Germany Old'!L72</f>
        <v>0.015</v>
      </c>
      <c r="F4">
        <v>0.015</v>
      </c>
    </row>
    <row r="5" spans="1:6" ht="15">
      <c r="A5" t="s">
        <v>727</v>
      </c>
      <c r="B5">
        <v>0.02</v>
      </c>
      <c r="C5">
        <v>0</v>
      </c>
      <c r="D5">
        <v>0</v>
      </c>
      <c r="E5">
        <v>0</v>
      </c>
      <c r="F5">
        <v>0</v>
      </c>
    </row>
    <row r="6" spans="1:6" ht="15">
      <c r="A6" s="29" t="s">
        <v>1217</v>
      </c>
      <c r="B6">
        <v>0</v>
      </c>
      <c r="C6">
        <v>0</v>
      </c>
      <c r="D6">
        <v>0</v>
      </c>
      <c r="E6">
        <v>0</v>
      </c>
      <c r="F6">
        <v>0</v>
      </c>
    </row>
    <row r="7" spans="1:2" ht="15">
      <c r="A7" t="s">
        <v>289</v>
      </c>
    </row>
  </sheetData>
  <sheetProtection/>
  <mergeCells count="1">
    <mergeCell ref="A1:F1"/>
  </mergeCells>
  <printOptions gridLines="1"/>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35"/>
  <sheetViews>
    <sheetView defaultGridColor="0" colorId="0" workbookViewId="0" topLeftCell="A1">
      <pane topLeftCell="A1" activePane="topLeft" state="split"/>
      <selection pane="topLeft" activeCell="G3" sqref="G3"/>
    </sheetView>
  </sheetViews>
  <sheetFormatPr defaultColWidth="7.10546875" defaultRowHeight="15"/>
  <cols>
    <col min="1" max="1" width="16.21484375" customWidth="1"/>
    <col min="2" max="2" width="6.6640625" customWidth="1"/>
    <col min="3" max="3" width="13.4453125" customWidth="1"/>
    <col min="4" max="4" width="5.10546875" customWidth="1"/>
    <col min="5" max="5" width="6.3359375" customWidth="1"/>
    <col min="6" max="6" width="9.21484375" customWidth="1"/>
    <col min="7" max="7" width="9.10546875" customWidth="1"/>
    <col min="8" max="256" width="6.6640625" customWidth="1"/>
  </cols>
  <sheetData>
    <row r="1" spans="1:7" ht="15">
      <c r="A1" t="s">
        <v>1097</v>
      </c>
    </row>
    <row r="2" spans="1:7" ht="15">
      <c r="E2">
        <v>0.00947736</v>
      </c>
    </row>
    <row r="3" spans="1:7" ht="15">
      <c r="E3" t="s">
        <v>1233</v>
      </c>
      <c r="F3">
        <f>Exchange!C4</f>
        <v>1.4127200000000002</v>
      </c>
      <c r="G3">
        <f>Exchange!D4</f>
        <v>1.3593000000000002</v>
      </c>
    </row>
    <row r="4" spans="1:7" ht="15">
      <c r="B4" t="s">
        <v>1353</v>
      </c>
      <c r="C4" t="s">
        <v>256</v>
      </c>
      <c r="D4" t="s">
        <v>660</v>
      </c>
      <c r="E4" t="s">
        <v>29</v>
      </c>
      <c r="F4" t="s">
        <v>588</v>
      </c>
      <c r="G4" t="s">
        <v>1291</v>
      </c>
    </row>
    <row r="5" spans="1:7" ht="15">
      <c r="A5" t="s">
        <v>541</v>
      </c>
      <c r="D5">
        <v>3.5</v>
      </c>
      <c r="E5">
        <f>D5*E2</f>
        <v>0.03317076</v>
      </c>
    </row>
    <row r="6" spans="1:7" ht="15"/>
    <row r="7" spans="1:7" ht="15">
      <c r="A7" t="s">
        <v>1324</v>
      </c>
      <c r="C7">
        <v>3</v>
      </c>
      <c r="E7">
        <f>C7*E$5</f>
        <v>0.09951228000000001</v>
      </c>
      <c r="F7">
        <f>E7*$F$3</f>
        <v>0.14058298820160003</v>
      </c>
      <c r="G7">
        <f>E7*$G$3</f>
        <v>0.13526704220400002</v>
      </c>
    </row>
    <row r="8" spans="1:7" ht="15">
      <c r="A8" t="s">
        <v>1174</v>
      </c>
      <c r="C8">
        <v>3</v>
      </c>
      <c r="E8">
        <f>C8*E$5</f>
        <v>0.09951228000000001</v>
      </c>
      <c r="F8">
        <f>E8*$F$3</f>
        <v>0.14058298820160003</v>
      </c>
      <c r="G8">
        <f>E8*$G$3</f>
        <v>0.13526704220400002</v>
      </c>
    </row>
    <row r="9" spans="1:8" ht="15">
      <c r="A9" t="s">
        <v>624</v>
      </c>
      <c r="C9" s="28">
        <v>2</v>
      </c>
      <c r="E9">
        <f>C9*E$5</f>
        <v>0.06634152</v>
      </c>
      <c r="F9">
        <f>E9*$F$3</f>
        <v>0.09372199213440001</v>
      </c>
      <c r="G9">
        <f>E9*$G$3</f>
        <v>0.09017802813600001</v>
      </c>
    </row>
    <row r="10" spans="1:8" ht="15">
      <c r="A10" t="s">
        <v>810</v>
      </c>
      <c r="C10">
        <v>1</v>
      </c>
      <c r="E10">
        <f>C10*E$5</f>
        <v>0.03317076</v>
      </c>
      <c r="F10">
        <f>E10*$F$3</f>
        <v>0.046860996067200004</v>
      </c>
      <c r="G10">
        <f>E10*$G$3</f>
        <v>0.045089014068000005</v>
      </c>
    </row>
    <row r="11" spans="1:8" ht="15">
      <c r="A11" t="s">
        <v>1304</v>
      </c>
      <c r="C11" s="28">
        <v>2</v>
      </c>
      <c r="E11">
        <f>C11*E$5</f>
        <v>0.06634152</v>
      </c>
      <c r="F11">
        <f>E11*$F$3</f>
        <v>0.09372199213440001</v>
      </c>
      <c r="G11">
        <f>E11*$G$3</f>
        <v>0.09017802813600001</v>
      </c>
    </row>
    <row r="12" spans="1:8" ht="15"/>
    <row r="13" spans="1:5" ht="15">
      <c r="A13" t="s">
        <v>642</v>
      </c>
    </row>
    <row r="14" spans="1:5" ht="15">
      <c r="A14" t="s">
        <v>1059</v>
      </c>
    </row>
    <row r="15" spans="1:5" ht="15"/>
    <row r="16" spans="1:3" ht="15"/>
    <row r="17" spans="1:3" ht="15"/>
    <row r="18" spans="1:3" ht="15"/>
    <row r="19" spans="1:3" ht="15"/>
    <row r="20" spans="1:3" ht="15"/>
    <row r="21" spans="1:3" ht="15"/>
    <row r="22" spans="1:3" ht="15"/>
    <row r="23" spans="1:3" ht="15"/>
    <row r="24" spans="1:3" ht="15"/>
    <row r="25" spans="1:3" ht="15"/>
    <row r="26" spans="1:3" ht="15"/>
    <row r="27" spans="1:3" ht="15"/>
    <row r="28" spans="1:3" ht="15"/>
    <row r="29" spans="1:3" ht="15"/>
    <row r="30" spans="1:3" ht="15"/>
    <row r="31" spans="1:3" ht="15"/>
    <row r="32" spans="1:3" ht="15"/>
    <row r="33" spans="1:3" ht="15"/>
    <row r="34" spans="1:3" ht="15"/>
    <row r="35" spans="1:3" ht="15"/>
  </sheetData>
  <sheetProtection/>
  <printOptions gridLines="1"/>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2"/>
  <sheetViews>
    <sheetView defaultGridColor="0" colorId="0" workbookViewId="0" topLeftCell="A1">
      <pane topLeftCell="A1" activePane="topLeft" state="split"/>
      <selection pane="topLeft" activeCell="D4" sqref="D4"/>
    </sheetView>
  </sheetViews>
  <sheetFormatPr defaultColWidth="7.10546875" defaultRowHeight="15"/>
  <cols>
    <col min="1" max="1" width="16.5546875" customWidth="1"/>
    <col min="2" max="2" width="5.77734375" customWidth="1"/>
    <col min="3" max="3" width="8.10546875" customWidth="1"/>
    <col min="4" max="4" width="9.4453125" customWidth="1"/>
    <col min="5" max="5" width="5.99609375" customWidth="1"/>
    <col min="6" max="6" width="8.6640625" customWidth="1"/>
    <col min="7" max="7" width="8.5546875" customWidth="1"/>
    <col min="8" max="256" width="6.6640625" customWidth="1"/>
  </cols>
  <sheetData>
    <row r="1" ht="15">
      <c r="A1" t="s">
        <v>1063</v>
      </c>
    </row>
    <row r="2" ht="15"/>
    <row r="3" spans="1:7" ht="15">
      <c r="C3" t="s">
        <v>732</v>
      </c>
      <c r="D3" t="s">
        <v>1233</v>
      </c>
      <c r="F3">
        <f>Exchange!C4</f>
        <v>1.4127200000000002</v>
      </c>
      <c r="G3">
        <f>Exchange!D4</f>
        <v>1.3593000000000002</v>
      </c>
    </row>
    <row r="4" spans="1:7" ht="15">
      <c r="B4" t="s">
        <v>1353</v>
      </c>
      <c r="C4" t="s">
        <v>754</v>
      </c>
      <c r="D4" t="s">
        <v>1005</v>
      </c>
      <c r="E4" t="s">
        <v>29</v>
      </c>
      <c r="F4" t="s">
        <v>588</v>
      </c>
      <c r="G4" t="s">
        <v>1291</v>
      </c>
    </row>
    <row r="5" spans="1:7" ht="15">
      <c r="A5" t="s">
        <v>1324</v>
      </c>
      <c r="E5">
        <v>0.054</v>
      </c>
      <c r="F5">
        <f>E5*$F$3</f>
        <v>0.07628688000000002</v>
      </c>
      <c r="G5">
        <f>E5*$G$3</f>
        <v>0.07340220000000001</v>
      </c>
    </row>
    <row r="6" spans="1:7" ht="15"/>
    <row r="7" spans="1:7" ht="15">
      <c r="A7" t="s">
        <v>1061</v>
      </c>
      <c r="E7">
        <f>G7/G3</f>
        <v>0.08092400500257485</v>
      </c>
      <c r="F7">
        <f>G7*(F3/G3)</f>
        <v>0.11432296034723755</v>
      </c>
      <c r="G7">
        <v>0.11</v>
      </c>
    </row>
    <row r="8" spans="1:7" ht="15">
      <c r="A8">
        <v>39953</v>
      </c>
    </row>
    <row r="9" spans="1:7" ht="15">
      <c r="A9" t="s">
        <v>174</v>
      </c>
    </row>
    <row r="10" spans="1:7" ht="15"/>
    <row r="11" spans="1:7" ht="15"/>
    <row r="12" spans="1:7" ht="15"/>
    <row r="13" spans="1:7" ht="15"/>
    <row r="14" spans="1:7" ht="15"/>
    <row r="15" spans="1:7" ht="15"/>
    <row r="16" spans="1:5" ht="15">
      <c r="A16" t="s">
        <v>599</v>
      </c>
    </row>
    <row r="17" spans="1:5" ht="15">
      <c r="A17" t="s">
        <v>761</v>
      </c>
    </row>
    <row r="18" ht="15"/>
    <row r="19" ht="15"/>
    <row r="20" ht="15"/>
    <row r="21" ht="15"/>
    <row r="22" ht="15"/>
    <row r="23" ht="15"/>
    <row r="24" ht="15"/>
    <row r="25" ht="15"/>
    <row r="26" ht="15"/>
    <row r="27" ht="15"/>
    <row r="28" ht="15"/>
    <row r="29" ht="15"/>
    <row r="30" ht="15"/>
    <row r="31" ht="15"/>
    <row r="32" ht="15"/>
  </sheetData>
  <sheetProtection/>
  <printOptions gridLines="1"/>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7"/>
  <sheetViews>
    <sheetView defaultGridColor="0" colorId="0" workbookViewId="0" topLeftCell="A1">
      <pane topLeftCell="A1" activePane="topLeft" state="split"/>
      <selection pane="topLeft" activeCell="A8" sqref="A8"/>
    </sheetView>
  </sheetViews>
  <sheetFormatPr defaultColWidth="7.10546875" defaultRowHeight="15"/>
  <cols>
    <col min="1" max="1" width="15.3359375" style="0" customWidth="1"/>
    <col min="2" max="2" width="5.88671875" style="0" customWidth="1"/>
    <col min="3" max="3" width="8.5546875" style="0" customWidth="1"/>
    <col min="4" max="4" width="8.3359375" style="0" customWidth="1"/>
    <col min="5" max="5" width="9.10546875" style="0" customWidth="1"/>
    <col min="6" max="6" width="6.3359375" style="0" customWidth="1"/>
    <col min="7" max="7" width="9.21484375" style="0" customWidth="1"/>
    <col min="8" max="8" width="9.10546875" style="0" customWidth="1"/>
  </cols>
  <sheetData>
    <row r="1" spans="1:8" ht="15">
      <c r="A1" t="s">
        <v>1183</v>
      </c>
    </row>
    <row r="2" spans="1:8" ht="15">
      <c r="A2">
        <v>39960</v>
      </c>
    </row>
    <row r="3" spans="1:8" ht="15">
      <c r="C3" t="s">
        <v>732</v>
      </c>
      <c r="D3" t="s">
        <v>603</v>
      </c>
      <c r="E3" t="s">
        <v>1233</v>
      </c>
      <c r="F3">
        <f>Exchange!B9</f>
        <v>0.6592348919843629</v>
      </c>
      <c r="G3">
        <f>Exchange!C9</f>
        <v>0.9313143166041492</v>
      </c>
      <c r="H3">
        <f>Exchange!D9</f>
        <v>0.8960979886743445</v>
      </c>
    </row>
    <row r="4" spans="1:8" ht="15">
      <c r="B4" t="s">
        <v>1353</v>
      </c>
      <c r="C4" t="s">
        <v>754</v>
      </c>
      <c r="D4" t="s">
        <v>699</v>
      </c>
      <c r="E4" t="s">
        <v>533</v>
      </c>
      <c r="F4" t="s">
        <v>29</v>
      </c>
      <c r="G4" t="s">
        <v>588</v>
      </c>
      <c r="H4" t="s">
        <v>1291</v>
      </c>
    </row>
    <row r="5" spans="1:8" ht="15">
      <c r="A5" t="s">
        <v>1176</v>
      </c>
      <c r="B5" t="s">
        <v>271</v>
      </c>
      <c r="E5">
        <v>0.505</v>
      </c>
      <c r="F5">
        <f>F3*$E5</f>
        <v>0.33291362045210326</v>
      </c>
      <c r="G5">
        <f>G3*$E5</f>
        <v>0.47031372988509534</v>
      </c>
      <c r="H5">
        <f>H3*$E5</f>
        <v>0.452529484280544</v>
      </c>
    </row>
    <row r="6" spans="2:8" ht="15"/>
    <row r="7" spans="1:8" ht="15">
      <c r="A7" t="s">
        <v>1342</v>
      </c>
    </row>
  </sheetData>
  <sheetProtection/>
  <printOptions gridLines="1"/>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33"/>
  <sheetViews>
    <sheetView defaultGridColor="0" colorId="0" workbookViewId="0" topLeftCell="A1">
      <pane topLeftCell="A1" activePane="topLeft" state="split"/>
      <selection pane="topLeft" activeCell="A11" sqref="A11"/>
    </sheetView>
  </sheetViews>
  <sheetFormatPr defaultColWidth="7.10546875" defaultRowHeight="15"/>
  <cols>
    <col min="1" max="1" width="8.6640625" customWidth="1"/>
    <col min="2" max="2" width="5.77734375" customWidth="1"/>
    <col min="3" max="3" width="8.4453125" customWidth="1"/>
    <col min="4" max="4" width="8.21484375" customWidth="1"/>
    <col min="5" max="5" width="8.99609375" customWidth="1"/>
    <col min="6" max="6" width="6.21484375" customWidth="1"/>
    <col min="7" max="7" width="9.10546875" customWidth="1"/>
    <col min="8" max="8" width="8.99609375" customWidth="1"/>
    <col min="9" max="256" width="6.6640625" customWidth="1"/>
  </cols>
  <sheetData>
    <row r="1" spans="1:8" ht="15">
      <c r="A1" t="s">
        <v>1067</v>
      </c>
    </row>
    <row r="2" spans="1:8" ht="15"/>
    <row r="3" spans="1:8" ht="15">
      <c r="C3" t="s">
        <v>732</v>
      </c>
      <c r="D3" t="s">
        <v>603</v>
      </c>
      <c r="E3" t="s">
        <v>1233</v>
      </c>
      <c r="F3">
        <f>Exchange!B9</f>
        <v>0.6592348919843629</v>
      </c>
      <c r="G3">
        <f>Exchange!C9</f>
        <v>0.9313143166041492</v>
      </c>
      <c r="H3">
        <f>Exchange!D9</f>
        <v>0.8960979886743445</v>
      </c>
    </row>
    <row r="4" spans="1:8" ht="15">
      <c r="B4" t="s">
        <v>1353</v>
      </c>
      <c r="C4" t="s">
        <v>754</v>
      </c>
      <c r="D4" t="s">
        <v>699</v>
      </c>
      <c r="E4" t="s">
        <v>533</v>
      </c>
      <c r="F4" t="s">
        <v>29</v>
      </c>
      <c r="G4" t="s">
        <v>588</v>
      </c>
      <c r="H4" t="s">
        <v>1291</v>
      </c>
    </row>
    <row r="5" spans="1:8" ht="15">
      <c r="A5" t="s">
        <v>1175</v>
      </c>
      <c r="B5">
        <v>5</v>
      </c>
      <c r="E5">
        <v>0.44</v>
      </c>
      <c r="F5">
        <f>F3*$E5</f>
        <v>0.2900633524731197</v>
      </c>
      <c r="G5">
        <f>G3*$E5</f>
        <v>0.40977829930582566</v>
      </c>
      <c r="H5">
        <f>H3*$E5</f>
        <v>0.3942831150167116</v>
      </c>
    </row>
    <row r="7" ht="15">
      <c r="A7" t="s">
        <v>764</v>
      </c>
    </row>
    <row r="8" spans="1:8" ht="15">
      <c r="A8" t="s">
        <v>296</v>
      </c>
    </row>
    <row r="9" spans="1:8" ht="15">
      <c r="A9" t="s">
        <v>600</v>
      </c>
    </row>
    <row r="10" spans="1:8" ht="15">
      <c r="A10" t="s">
        <v>982</v>
      </c>
    </row>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sheetData>
  <sheetProtection/>
  <mergeCells count="3">
    <mergeCell ref="A8:H8"/>
    <mergeCell ref="A9:H9"/>
    <mergeCell ref="A10:H10"/>
  </mergeCells>
  <printOptions gridLines="1"/>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V82"/>
  <sheetViews>
    <sheetView defaultGridColor="0" colorId="0" workbookViewId="0" topLeftCell="A7">
      <pane topLeftCell="A1" activePane="topLeft" state="split"/>
      <selection pane="topLeft" activeCell="A20" sqref="A20"/>
    </sheetView>
  </sheetViews>
  <sheetFormatPr defaultColWidth="7.10546875" defaultRowHeight="15"/>
  <cols>
    <col min="1" max="1" width="11.5546875" customWidth="1"/>
    <col min="2" max="2" width="5.5546875" customWidth="1"/>
    <col min="3" max="3" width="8.3359375" customWidth="1"/>
    <col min="4" max="4" width="7.88671875" customWidth="1"/>
    <col min="5" max="5" width="6.21484375" customWidth="1"/>
    <col min="6" max="6" width="8.88671875" customWidth="1"/>
    <col min="7" max="7" width="8.99609375" customWidth="1"/>
    <col min="8" max="256" width="6.6640625" customWidth="1"/>
  </cols>
  <sheetData>
    <row r="1" ht="15">
      <c r="A1" t="s">
        <v>504</v>
      </c>
    </row>
    <row r="2" ht="15"/>
    <row r="3" spans="1:7" ht="15">
      <c r="C3" t="s">
        <v>732</v>
      </c>
      <c r="D3" t="s">
        <v>603</v>
      </c>
      <c r="E3" t="s">
        <v>1233</v>
      </c>
      <c r="F3">
        <f>Exchange!$C$4</f>
        <v>1.4127200000000002</v>
      </c>
      <c r="G3">
        <f>Exchange!D4</f>
        <v>1.3593000000000002</v>
      </c>
    </row>
    <row r="4" spans="1:7" ht="15">
      <c r="B4" t="s">
        <v>1353</v>
      </c>
      <c r="C4" t="s">
        <v>754</v>
      </c>
      <c r="D4" t="s">
        <v>699</v>
      </c>
      <c r="E4" t="s">
        <v>29</v>
      </c>
      <c r="F4" t="s">
        <v>588</v>
      </c>
      <c r="G4" t="s">
        <v>1291</v>
      </c>
    </row>
    <row r="5" spans="1:7" ht="15">
      <c r="A5" t="s">
        <v>1324</v>
      </c>
      <c r="B5">
        <v>12</v>
      </c>
      <c r="E5">
        <v>0.0755</v>
      </c>
      <c r="F5">
        <f>E5*$F$3</f>
        <v>0.10666036000000001</v>
      </c>
      <c r="G5">
        <f>E5*$G$3</f>
        <v>0.10262715000000001</v>
      </c>
    </row>
    <row r="6" spans="1:7" ht="15"/>
    <row r="7" spans="1:7" ht="15">
      <c r="A7" t="s">
        <v>1013</v>
      </c>
    </row>
    <row r="8" spans="1:7" ht="15">
      <c r="A8" t="s">
        <v>328</v>
      </c>
      <c r="B8">
        <v>10</v>
      </c>
      <c r="E8">
        <v>0.45980000000000004</v>
      </c>
      <c r="F8">
        <f>E8*$F$3</f>
        <v>0.6495686560000001</v>
      </c>
      <c r="G8">
        <f>E8*$G$3</f>
        <v>0.6250061400000001</v>
      </c>
    </row>
    <row r="9" spans="1:7" ht="15">
      <c r="A9" t="s">
        <v>477</v>
      </c>
      <c r="B9">
        <v>10</v>
      </c>
      <c r="E9">
        <v>0.39980000000000004</v>
      </c>
      <c r="F9">
        <f>E9*$F$3</f>
        <v>0.5648054560000001</v>
      </c>
      <c r="G9">
        <f>E9*$G$3</f>
        <v>0.5434481400000001</v>
      </c>
    </row>
    <row r="10" spans="1:7" ht="15">
      <c r="A10" t="s">
        <v>345</v>
      </c>
      <c r="B10">
        <v>10</v>
      </c>
      <c r="E10">
        <v>0.2998</v>
      </c>
      <c r="F10">
        <f>E10*$F$3</f>
        <v>0.4235334560000001</v>
      </c>
      <c r="G10">
        <f>E10*$G$3</f>
        <v>0.4075181400000001</v>
      </c>
    </row>
    <row r="11" spans="1:256" ht="15">
      <c r="F11" s="33"/>
      <c r="G11" s="33"/>
    </row>
    <row r="12" spans="1:7" ht="15">
      <c r="A12" t="s">
        <v>328</v>
      </c>
      <c r="B12" t="s">
        <v>411</v>
      </c>
      <c r="E12">
        <v>0.34490000000000004</v>
      </c>
      <c r="F12">
        <f>E12*$F$3</f>
        <v>0.48724712800000014</v>
      </c>
      <c r="G12">
        <f>E12*$G$3</f>
        <v>0.4688225700000001</v>
      </c>
    </row>
    <row r="13" spans="1:7" ht="15">
      <c r="A13" t="s">
        <v>477</v>
      </c>
      <c r="B13" t="s">
        <v>411</v>
      </c>
      <c r="E13">
        <v>0.2999</v>
      </c>
      <c r="F13">
        <f>E13*$F$3</f>
        <v>0.42367472800000006</v>
      </c>
      <c r="G13">
        <f>E13*$G$3</f>
        <v>0.40765407000000004</v>
      </c>
    </row>
    <row r="14" spans="1:7" ht="15">
      <c r="A14" t="s">
        <v>345</v>
      </c>
      <c r="B14" t="s">
        <v>411</v>
      </c>
      <c r="E14">
        <v>0.22490000000000002</v>
      </c>
      <c r="F14">
        <f>E14*$F$3</f>
        <v>0.31772072800000006</v>
      </c>
      <c r="G14">
        <f>E14*$G$3</f>
        <v>0.30570657000000007</v>
      </c>
    </row>
    <row r="15" spans="1:256" ht="15">
      <c r="F15" s="33"/>
      <c r="G15" s="33"/>
    </row>
    <row r="16" spans="1:256" ht="15">
      <c r="A16" t="s">
        <v>328</v>
      </c>
      <c r="B16" t="s">
        <v>412</v>
      </c>
      <c r="E16">
        <v>0.23</v>
      </c>
      <c r="F16">
        <f>E16*$F$3</f>
        <v>0.32492560000000004</v>
      </c>
      <c r="G16">
        <f>E16*$G$3</f>
        <v>0.31263900000000006</v>
      </c>
    </row>
    <row r="17" spans="1:256" ht="15">
      <c r="A17" t="s">
        <v>477</v>
      </c>
      <c r="B17" t="s">
        <v>412</v>
      </c>
      <c r="E17">
        <v>0.2</v>
      </c>
      <c r="F17">
        <f>E17*$F$3</f>
        <v>0.2825440000000001</v>
      </c>
      <c r="G17">
        <f>E17*$G$3</f>
        <v>0.27186000000000005</v>
      </c>
    </row>
    <row r="18" spans="1:256" ht="15">
      <c r="A18" t="s">
        <v>345</v>
      </c>
      <c r="B18" t="s">
        <v>412</v>
      </c>
      <c r="E18">
        <v>0.15</v>
      </c>
      <c r="F18">
        <f>E18*$F$3</f>
        <v>0.211908</v>
      </c>
      <c r="G18">
        <f>E18*$G$3</f>
        <v>0.20389500000000002</v>
      </c>
    </row>
    <row r="19" spans="1:256" ht="15">
      <c r="A19" t="s">
        <v>601</v>
      </c>
      <c r="F19" s="33"/>
      <c r="G19" s="33"/>
    </row>
    <row r="20" spans="1:256" ht="15">
      <c r="F20" s="33"/>
      <c r="G20" s="33"/>
    </row>
    <row r="21" spans="1:7" ht="15">
      <c r="F21" s="33"/>
      <c r="G21" s="33"/>
    </row>
    <row r="22" spans="1:7" ht="15">
      <c r="A22" t="s">
        <v>1072</v>
      </c>
      <c r="B22">
        <v>10</v>
      </c>
      <c r="E22">
        <v>1</v>
      </c>
      <c r="F22">
        <f>E22*$F$3</f>
        <v>1.4127200000000002</v>
      </c>
      <c r="G22">
        <f>E22*$G$3</f>
        <v>1.3593000000000002</v>
      </c>
    </row>
    <row r="23" spans="1:7" ht="15"/>
    <row r="24" spans="1:7" ht="15">
      <c r="A24" t="s">
        <v>555</v>
      </c>
    </row>
    <row r="25" spans="1:7" ht="15">
      <c r="A25" t="s">
        <v>279</v>
      </c>
      <c r="B25">
        <v>12</v>
      </c>
      <c r="E25">
        <v>0.1695</v>
      </c>
      <c r="F25">
        <f>E25*$F$3</f>
        <v>0.23945604000000004</v>
      </c>
      <c r="G25">
        <f>E25*$G$3</f>
        <v>0.23040135000000003</v>
      </c>
    </row>
    <row r="26" spans="1:7" ht="15">
      <c r="A26" t="s">
        <v>406</v>
      </c>
      <c r="B26">
        <v>12</v>
      </c>
      <c r="E26">
        <v>0.1515</v>
      </c>
      <c r="F26">
        <f>E26*$F$3</f>
        <v>0.21402708000000004</v>
      </c>
      <c r="G26">
        <f>E26*$G$3</f>
        <v>0.20593395000000003</v>
      </c>
    </row>
    <row r="27" spans="1:7" ht="15">
      <c r="A27" t="s">
        <v>443</v>
      </c>
      <c r="B27">
        <v>12</v>
      </c>
      <c r="E27">
        <v>0.14</v>
      </c>
      <c r="F27">
        <f>E27*$F$3</f>
        <v>0.19778080000000003</v>
      </c>
      <c r="G27">
        <f>E27*$G$3</f>
        <v>0.19030200000000005</v>
      </c>
    </row>
    <row r="28" spans="1:7" ht="15">
      <c r="A28" t="s">
        <v>476</v>
      </c>
      <c r="B28">
        <v>12</v>
      </c>
      <c r="E28">
        <v>0.124</v>
      </c>
      <c r="F28">
        <f>E28*$F$3</f>
        <v>0.17517728000000002</v>
      </c>
      <c r="G28">
        <f>E28*$G$3</f>
        <v>0.16855320000000001</v>
      </c>
    </row>
    <row r="29" spans="1:256" ht="15">
      <c r="A29" t="s">
        <v>351</v>
      </c>
      <c r="B29">
        <v>12</v>
      </c>
      <c r="E29">
        <v>0.113</v>
      </c>
      <c r="F29">
        <f>E29*$F$3</f>
        <v>0.15963736000000003</v>
      </c>
      <c r="G29">
        <f>E29*$G$3</f>
        <v>0.1536009</v>
      </c>
    </row>
    <row r="30" spans="1:256" ht="15"/>
    <row r="31" spans="1:256" ht="15">
      <c r="A31" t="s">
        <v>736</v>
      </c>
    </row>
    <row r="32" spans="1:256" ht="15">
      <c r="B32">
        <v>12</v>
      </c>
      <c r="E32">
        <v>0.073</v>
      </c>
      <c r="F32">
        <f>E32*$F$3</f>
        <v>0.10312856000000001</v>
      </c>
      <c r="G32">
        <f>E32*$G$3</f>
        <v>0.09922890000000001</v>
      </c>
    </row>
    <row r="33" spans="1:256" ht="15"/>
    <row r="34" spans="1:256" ht="15">
      <c r="A34" t="s">
        <v>957</v>
      </c>
    </row>
    <row r="35" spans="1:256" ht="15">
      <c r="A35" t="s">
        <v>446</v>
      </c>
    </row>
    <row r="36" spans="1:256" ht="15">
      <c r="A36" t="s">
        <v>1009</v>
      </c>
    </row>
    <row r="37" ht="15">
      <c r="A37" t="s">
        <v>962</v>
      </c>
    </row>
    <row r="38" ht="15">
      <c r="A38" t="s">
        <v>1206</v>
      </c>
    </row>
    <row r="39" ht="15">
      <c r="A39" t="s">
        <v>1276</v>
      </c>
    </row>
    <row r="40" ht="15">
      <c r="A40" t="s">
        <v>535</v>
      </c>
    </row>
    <row r="41" ht="15">
      <c r="A41" t="s">
        <v>1345</v>
      </c>
    </row>
    <row r="42" ht="15">
      <c r="A42" t="s">
        <v>1347</v>
      </c>
    </row>
    <row r="43" ht="15">
      <c r="A43" t="s">
        <v>794</v>
      </c>
    </row>
    <row r="44" ht="15">
      <c r="A44" t="s">
        <v>1027</v>
      </c>
    </row>
    <row r="45" ht="15">
      <c r="A45" t="s">
        <v>1069</v>
      </c>
    </row>
    <row r="46" ht="15">
      <c r="A46" t="s">
        <v>427</v>
      </c>
    </row>
    <row r="47" ht="15">
      <c r="A47" t="s">
        <v>536</v>
      </c>
    </row>
    <row r="48" ht="15">
      <c r="A48" t="s">
        <v>1021</v>
      </c>
    </row>
    <row r="49" ht="15">
      <c r="A49" t="s">
        <v>1074</v>
      </c>
    </row>
    <row r="50" ht="15">
      <c r="A50" t="s">
        <v>1356</v>
      </c>
    </row>
    <row r="51" ht="15">
      <c r="A51" t="s">
        <v>857</v>
      </c>
    </row>
    <row r="52" ht="15">
      <c r="A52" t="s">
        <v>1144</v>
      </c>
    </row>
    <row r="53" ht="15"/>
    <row r="54" ht="15">
      <c r="A54" t="s">
        <v>975</v>
      </c>
    </row>
    <row r="55" ht="15">
      <c r="A55" t="s">
        <v>775</v>
      </c>
    </row>
    <row r="56" ht="15"/>
    <row r="57" ht="15">
      <c r="A57" t="s">
        <v>614</v>
      </c>
    </row>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sheetData>
  <sheetProtection/>
  <mergeCells count="1">
    <mergeCell ref="A35:K35"/>
  </mergeCells>
  <printOptions gridLines="1"/>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4"/>
  <sheetViews>
    <sheetView defaultGridColor="0" colorId="0" workbookViewId="0" topLeftCell="A1">
      <pane topLeftCell="A1" activePane="topLeft" state="split"/>
      <selection pane="topLeft" activeCell="A21" sqref="A21"/>
    </sheetView>
  </sheetViews>
  <sheetFormatPr defaultColWidth="7.10546875" defaultRowHeight="15"/>
  <cols>
    <col min="1" max="1" width="18.3359375" customWidth="1"/>
    <col min="2" max="2" width="6.6640625" customWidth="1"/>
    <col min="3" max="3" width="8.10546875" customWidth="1"/>
    <col min="4" max="4" width="7.88671875" customWidth="1"/>
    <col min="5" max="5" width="5.99609375" customWidth="1"/>
    <col min="6" max="6" width="8.6640625" customWidth="1"/>
    <col min="7" max="7" width="8.5546875" customWidth="1"/>
    <col min="8" max="256" width="6.6640625" customWidth="1"/>
  </cols>
  <sheetData>
    <row r="1" spans="1:7" ht="15">
      <c r="A1" t="s">
        <v>1110</v>
      </c>
    </row>
    <row r="2" spans="1:7" ht="15"/>
    <row r="3" spans="1:7" ht="15">
      <c r="C3" t="s">
        <v>732</v>
      </c>
      <c r="D3" t="s">
        <v>603</v>
      </c>
      <c r="E3" t="s">
        <v>1233</v>
      </c>
      <c r="F3">
        <f>Exchange!C4</f>
        <v>1.4127200000000002</v>
      </c>
      <c r="G3">
        <f>Exchange!D4</f>
        <v>1.3593000000000002</v>
      </c>
    </row>
    <row r="4" spans="1:7" ht="15">
      <c r="B4" t="s">
        <v>1353</v>
      </c>
      <c r="C4" t="s">
        <v>754</v>
      </c>
      <c r="D4" t="s">
        <v>699</v>
      </c>
      <c r="E4" t="s">
        <v>29</v>
      </c>
      <c r="F4" t="s">
        <v>588</v>
      </c>
      <c r="G4" t="s">
        <v>1291</v>
      </c>
    </row>
    <row r="5" spans="1:7" ht="15">
      <c r="A5" t="s">
        <v>716</v>
      </c>
    </row>
    <row r="6" spans="1:7" ht="15">
      <c r="A6" t="s">
        <v>217</v>
      </c>
      <c r="B6">
        <v>20</v>
      </c>
      <c r="E6">
        <v>0.35</v>
      </c>
      <c r="F6">
        <f>E6*$F$3</f>
        <v>0.49445200000000006</v>
      </c>
      <c r="G6">
        <f>E6*$G$3</f>
        <v>0.47575500000000004</v>
      </c>
    </row>
    <row r="7" spans="1:7" ht="15">
      <c r="A7" t="s">
        <v>245</v>
      </c>
      <c r="B7">
        <v>10</v>
      </c>
      <c r="D7" s="28"/>
      <c r="E7">
        <v>0.09</v>
      </c>
      <c r="F7">
        <f>E7*$F$3</f>
        <v>0.1271448</v>
      </c>
      <c r="G7">
        <f>E7*$G$3</f>
        <v>0.12233700000000002</v>
      </c>
    </row>
    <row r="8" spans="1:7" ht="15">
      <c r="A8" t="s">
        <v>177</v>
      </c>
      <c r="B8">
        <v>10</v>
      </c>
      <c r="D8" s="28"/>
      <c r="E8">
        <v>0.09</v>
      </c>
      <c r="F8">
        <f>E8*$F$3</f>
        <v>0.1271448</v>
      </c>
      <c r="G8">
        <f>E8*$G$3</f>
        <v>0.12233700000000002</v>
      </c>
    </row>
    <row r="9" spans="1:7" ht="15">
      <c r="D9" s="28"/>
      <c r="F9" s="52"/>
      <c r="G9" s="33"/>
    </row>
    <row r="10" spans="1:7" ht="15">
      <c r="A10" t="s">
        <v>1297</v>
      </c>
      <c r="D10" s="28"/>
      <c r="F10" s="52"/>
      <c r="G10" s="33"/>
    </row>
    <row r="11" spans="1:7" ht="15">
      <c r="A11" t="s">
        <v>217</v>
      </c>
      <c r="B11">
        <v>15</v>
      </c>
      <c r="D11" s="28"/>
      <c r="E11">
        <v>0.15</v>
      </c>
      <c r="F11">
        <f>E11*$F$3</f>
        <v>0.211908</v>
      </c>
      <c r="G11">
        <f>E11*$G$3</f>
        <v>0.20389500000000002</v>
      </c>
    </row>
    <row r="12" spans="1:7" ht="15">
      <c r="A12" t="s">
        <v>246</v>
      </c>
      <c r="B12">
        <v>15</v>
      </c>
      <c r="D12" s="28"/>
      <c r="E12">
        <v>0.065</v>
      </c>
      <c r="F12">
        <f>E12*$F$3</f>
        <v>0.09182680000000001</v>
      </c>
      <c r="G12">
        <f>E12*$G$3</f>
        <v>0.08835450000000002</v>
      </c>
    </row>
    <row r="13" spans="1:7" ht="15">
      <c r="A13" t="s">
        <v>178</v>
      </c>
      <c r="B13">
        <v>15</v>
      </c>
      <c r="D13" s="28"/>
      <c r="E13">
        <v>0.065</v>
      </c>
      <c r="F13">
        <f>E13*$F$3</f>
        <v>0.09182680000000001</v>
      </c>
      <c r="G13">
        <f>E13*$G$3</f>
        <v>0.08835450000000002</v>
      </c>
    </row>
    <row r="14" spans="1:7" ht="15">
      <c r="D14" s="28"/>
      <c r="F14" s="52"/>
      <c r="G14" s="33"/>
    </row>
    <row r="15" spans="1:7" ht="15">
      <c r="A15" t="s">
        <v>776</v>
      </c>
      <c r="D15" s="28"/>
      <c r="F15" s="52"/>
      <c r="G15" s="33"/>
    </row>
    <row r="16" spans="1:7" ht="15">
      <c r="A16" t="s">
        <v>717</v>
      </c>
      <c r="D16" s="28"/>
      <c r="F16" s="52"/>
      <c r="G16" s="33"/>
    </row>
    <row r="17" spans="1:7" ht="15">
      <c r="A17" t="s">
        <v>776</v>
      </c>
      <c r="D17" s="28"/>
      <c r="F17" s="52"/>
      <c r="G17" s="33"/>
    </row>
    <row r="18" spans="1:7" ht="15">
      <c r="A18" t="s">
        <v>766</v>
      </c>
    </row>
    <row r="19" spans="1:7" ht="15">
      <c r="A19" t="s">
        <v>1298</v>
      </c>
    </row>
    <row r="20" spans="1:7" ht="15">
      <c r="A20" t="s">
        <v>910</v>
      </c>
    </row>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sheetData>
  <sheetProtection/>
  <mergeCells count="1">
    <mergeCell ref="A20:G20"/>
  </mergeCells>
  <printOptions gridLines="1"/>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64"/>
  <sheetViews>
    <sheetView defaultGridColor="0" colorId="0" workbookViewId="0" topLeftCell="A1">
      <pane topLeftCell="A1" activePane="topLeft" state="split"/>
      <selection pane="topLeft" activeCell="A20" sqref="A20"/>
    </sheetView>
  </sheetViews>
  <sheetFormatPr defaultColWidth="7.10546875" defaultRowHeight="15"/>
  <cols>
    <col min="1" max="1" width="13.5546875" customWidth="1"/>
    <col min="2" max="2" width="5.77734375" customWidth="1"/>
    <col min="3" max="3" width="8.10546875" customWidth="1"/>
    <col min="4" max="4" width="7.88671875" customWidth="1"/>
    <col min="5" max="5" width="5.99609375" customWidth="1"/>
    <col min="6" max="6" width="8.6640625" customWidth="1"/>
    <col min="7" max="7" width="8.5546875" customWidth="1"/>
    <col min="8" max="8" width="8.77734375" customWidth="1"/>
    <col min="9" max="256" width="6.6640625" customWidth="1"/>
  </cols>
  <sheetData>
    <row r="1" ht="15">
      <c r="A1" t="s">
        <v>1111</v>
      </c>
    </row>
    <row r="2" spans="1:8" ht="15">
      <c r="H2">
        <v>2006</v>
      </c>
    </row>
    <row r="3" spans="1:8" ht="15">
      <c r="C3" t="s">
        <v>732</v>
      </c>
      <c r="D3" t="s">
        <v>603</v>
      </c>
      <c r="E3" t="s">
        <v>1233</v>
      </c>
      <c r="F3">
        <f>Exchange!C4</f>
        <v>1.4127200000000002</v>
      </c>
      <c r="G3">
        <f>Exchange!D4</f>
        <v>1.3593000000000002</v>
      </c>
      <c r="H3">
        <v>2.72382</v>
      </c>
    </row>
    <row r="4" spans="1:8" ht="15">
      <c r="B4" t="s">
        <v>1353</v>
      </c>
      <c r="C4" t="s">
        <v>754</v>
      </c>
      <c r="D4" t="s">
        <v>699</v>
      </c>
      <c r="E4" t="s">
        <v>29</v>
      </c>
      <c r="F4" t="s">
        <v>588</v>
      </c>
      <c r="G4" t="s">
        <v>1291</v>
      </c>
      <c r="H4" t="s">
        <v>1089</v>
      </c>
    </row>
    <row r="5" spans="1:8" ht="15">
      <c r="A5" t="s">
        <v>1316</v>
      </c>
    </row>
    <row r="6" spans="1:9" ht="15">
      <c r="B6">
        <v>20</v>
      </c>
      <c r="D6">
        <v>0.34</v>
      </c>
      <c r="E6">
        <v>0.0552</v>
      </c>
      <c r="F6">
        <f>E6*$F$3</f>
        <v>0.077982144</v>
      </c>
      <c r="G6">
        <f>E6*$G$3</f>
        <v>0.07503336000000001</v>
      </c>
      <c r="H6">
        <v>0.23</v>
      </c>
    </row>
    <row r="7" spans="1:9" ht="15">
      <c r="B7">
        <v>20</v>
      </c>
      <c r="D7">
        <v>0.44</v>
      </c>
      <c r="E7">
        <v>0.0487</v>
      </c>
      <c r="F7">
        <f>E7*$F$3</f>
        <v>0.068799464</v>
      </c>
      <c r="G7">
        <f>E7*$G$3</f>
        <v>0.06619791000000001</v>
      </c>
      <c r="H7">
        <v>0.2</v>
      </c>
    </row>
    <row r="8" spans="1:9" ht="15"/>
    <row r="9" spans="1:9" ht="15">
      <c r="A9" t="s">
        <v>561</v>
      </c>
      <c r="B9">
        <v>20</v>
      </c>
      <c r="E9">
        <v>0.039</v>
      </c>
      <c r="F9">
        <f>E9*$F$3</f>
        <v>0.055096080000000006</v>
      </c>
      <c r="G9">
        <f>E9*$G$3</f>
        <v>0.05301270000000001</v>
      </c>
      <c r="H9">
        <v>0.104</v>
      </c>
    </row>
    <row r="10" spans="1:9" ht="15"/>
    <row r="11" spans="1:9" ht="15">
      <c r="A11" t="s">
        <v>814</v>
      </c>
      <c r="B11">
        <v>20</v>
      </c>
      <c r="E11">
        <v>0.036</v>
      </c>
      <c r="F11">
        <f>E11*$F$3</f>
        <v>0.05085792</v>
      </c>
      <c r="G11">
        <f>E11*$G$3</f>
        <v>0.0489348</v>
      </c>
      <c r="H11">
        <v>0.134</v>
      </c>
    </row>
    <row r="12" spans="1:9" ht="15"/>
    <row r="13" spans="1:9" ht="15">
      <c r="A13" t="s">
        <v>1201</v>
      </c>
    </row>
    <row r="14" spans="1:9" ht="15">
      <c r="A14" t="s">
        <v>627</v>
      </c>
    </row>
    <row r="15" spans="1:9" ht="15">
      <c r="A15" t="s">
        <v>1241</v>
      </c>
    </row>
    <row r="16" spans="1:9" ht="15">
      <c r="A16" t="s">
        <v>1196</v>
      </c>
    </row>
    <row r="17" spans="1:9" ht="15">
      <c r="A17" t="s">
        <v>1048</v>
      </c>
    </row>
    <row r="18" spans="1:9" ht="15">
      <c r="A18" t="s">
        <v>173</v>
      </c>
    </row>
    <row r="19" spans="1:9" ht="15">
      <c r="A19" t="s">
        <v>654</v>
      </c>
    </row>
    <row r="20" spans="1:9" ht="15">
      <c r="A20" t="s">
        <v>604</v>
      </c>
    </row>
    <row r="21" spans="1:9" ht="15">
      <c r="A21" t="s">
        <v>1248</v>
      </c>
    </row>
    <row r="22" spans="1:9" ht="15"/>
    <row r="23" spans="1:9" ht="15"/>
    <row r="24" spans="1:9" ht="15"/>
    <row r="25" spans="1:9" ht="15"/>
    <row r="26" spans="1:9" ht="15"/>
    <row r="27" spans="1:9" ht="15"/>
    <row r="28" spans="1:9" ht="15"/>
    <row r="29" spans="1:9" ht="15"/>
    <row r="30" spans="1:9" ht="15"/>
    <row r="31" spans="1:9"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sheetData>
  <sheetProtection/>
  <mergeCells count="3">
    <mergeCell ref="A14:H14"/>
    <mergeCell ref="A18:H18"/>
    <mergeCell ref="A20:H20"/>
  </mergeCells>
  <printOptions gridLines="1"/>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33"/>
  <sheetViews>
    <sheetView defaultGridColor="0" colorId="0" workbookViewId="0" topLeftCell="A1">
      <pane topLeftCell="A1" activePane="topLeft" state="split"/>
      <selection pane="topLeft" activeCell="I2" sqref="I2"/>
    </sheetView>
  </sheetViews>
  <sheetFormatPr defaultColWidth="7.10546875" defaultRowHeight="15"/>
  <cols>
    <col min="1" max="1" width="7.99609375" customWidth="1"/>
    <col min="2" max="4" width="7.5546875" customWidth="1"/>
    <col min="5" max="5" width="8.5546875" customWidth="1"/>
    <col min="6" max="6" width="7.5546875" customWidth="1"/>
    <col min="7" max="7" width="6.6640625" customWidth="1"/>
    <col min="9" max="256" width="6.6640625" customWidth="1"/>
  </cols>
  <sheetData>
    <row r="1" spans="1:6" ht="15">
      <c r="A1" t="s">
        <v>630</v>
      </c>
    </row>
    <row r="2" spans="1:6" ht="15">
      <c r="A2">
        <v>40229</v>
      </c>
    </row>
    <row r="3" spans="1:14" ht="15">
      <c r="B3" t="s">
        <v>386</v>
      </c>
      <c r="C3" t="s">
        <v>249</v>
      </c>
      <c r="D3" t="s">
        <v>250</v>
      </c>
      <c r="E3" t="s">
        <v>299</v>
      </c>
      <c r="F3" t="s">
        <v>292</v>
      </c>
      <c r="G3" t="s">
        <v>291</v>
      </c>
      <c r="H3" s="39"/>
      <c r="I3" t="s">
        <v>616</v>
      </c>
      <c r="J3" t="s">
        <v>938</v>
      </c>
      <c r="K3" t="s">
        <v>1358</v>
      </c>
      <c r="L3" t="s">
        <v>618</v>
      </c>
      <c r="M3" t="s">
        <v>913</v>
      </c>
      <c r="N3" t="s">
        <v>846</v>
      </c>
    </row>
    <row r="4" spans="1:14" ht="15">
      <c r="B4">
        <v>1</v>
      </c>
      <c r="C4">
        <v>1.4127200000000002</v>
      </c>
      <c r="D4">
        <v>1.3593000000000002</v>
      </c>
      <c r="E4">
        <v>0.878555</v>
      </c>
      <c r="F4">
        <v>1.9426900000000002</v>
      </c>
      <c r="G4">
        <v>1.5169100000000002</v>
      </c>
      <c r="I4">
        <v>1.47218</v>
      </c>
      <c r="J4">
        <v>0.18673299999999998</v>
      </c>
      <c r="K4">
        <v>10.5573</v>
      </c>
      <c r="L4">
        <v>9.841130000000001</v>
      </c>
      <c r="M4">
        <v>0.20967</v>
      </c>
      <c r="N4">
        <v>64.3576</v>
      </c>
    </row>
    <row r="5" spans="1:14" ht="15">
      <c r="A5" t="s">
        <v>301</v>
      </c>
      <c r="B5">
        <f>B4/C4</f>
        <v>0.7078543518885553</v>
      </c>
      <c r="C5">
        <v>1</v>
      </c>
      <c r="D5">
        <f>D4/C4</f>
        <v>0.9621864205221133</v>
      </c>
      <c r="E5">
        <f>E4/C4</f>
        <v>0.6218889801234497</v>
      </c>
      <c r="F5">
        <v>2.03111</v>
      </c>
      <c r="G5">
        <v>1.63016</v>
      </c>
    </row>
    <row r="6" spans="1:14" ht="15">
      <c r="A6" t="s">
        <v>301</v>
      </c>
      <c r="B6">
        <f>B4/D4</f>
        <v>0.7356727727506804</v>
      </c>
      <c r="C6">
        <f>C4/D4</f>
        <v>1.0392996395203413</v>
      </c>
      <c r="D6">
        <v>1</v>
      </c>
      <c r="E6">
        <f>E4/D4</f>
        <v>0.646328992863974</v>
      </c>
      <c r="F6">
        <f>F4/D4</f>
        <v>1.4291841388950195</v>
      </c>
      <c r="G6">
        <f>G4/D4</f>
        <v>1.1159493857132348</v>
      </c>
    </row>
    <row r="7" spans="1:14" ht="15">
      <c r="A7" t="s">
        <v>301</v>
      </c>
      <c r="B7">
        <f>B4/E4</f>
        <v>1.1382326661392856</v>
      </c>
      <c r="C7">
        <f>C4/E4</f>
        <v>1.6080040521082917</v>
      </c>
      <c r="D7">
        <f>D4/E4</f>
        <v>1.547199663083131</v>
      </c>
      <c r="E7">
        <v>1</v>
      </c>
      <c r="F7">
        <f>F4/E4</f>
        <v>2.211233218182129</v>
      </c>
      <c r="G7">
        <f>G4/E4</f>
        <v>1.7265965135933439</v>
      </c>
    </row>
    <row r="8" spans="1:14" ht="15">
      <c r="A8" t="s">
        <v>301</v>
      </c>
      <c r="B8">
        <f>B4/F4</f>
        <v>0.5147501660069285</v>
      </c>
      <c r="C8">
        <f>C4/F4</f>
        <v>0.7271978545213081</v>
      </c>
      <c r="D8">
        <f>D4/F4</f>
        <v>0.699699900653218</v>
      </c>
      <c r="E8">
        <f>E4/F4</f>
        <v>0.45223633209621705</v>
      </c>
      <c r="F8">
        <v>1</v>
      </c>
      <c r="G8">
        <f>G4/F4</f>
        <v>0.78082967431757</v>
      </c>
    </row>
    <row r="9" spans="1:14" ht="15">
      <c r="A9" t="s">
        <v>301</v>
      </c>
      <c r="B9">
        <f>B4/G4</f>
        <v>0.6592348919843629</v>
      </c>
      <c r="C9">
        <f>C4/G4</f>
        <v>0.9313143166041492</v>
      </c>
      <c r="D9">
        <f>D4/G4</f>
        <v>0.8960979886743445</v>
      </c>
      <c r="E9">
        <f>E4/G4</f>
        <v>0.5791741105273219</v>
      </c>
      <c r="F9">
        <f>F4/G4</f>
        <v>1.280689032309102</v>
      </c>
      <c r="G9">
        <v>1</v>
      </c>
    </row>
    <row r="10" spans="1:14" ht="15">
      <c r="A10" t="s">
        <v>301</v>
      </c>
      <c r="B10">
        <f>B4/I4</f>
        <v>0.6792647638196416</v>
      </c>
      <c r="I10">
        <v>1</v>
      </c>
    </row>
    <row r="11" spans="1:14" ht="15">
      <c r="A11" t="s">
        <v>808</v>
      </c>
    </row>
    <row r="12" spans="1:14" ht="15">
      <c r="A12" t="str">
        <f ca="1">CELL("notebookpath")</f>
        <v>C:\Users\paulgipe\Documents\Quattro\Europe\RenewableTariffs.qpw</v>
      </c>
    </row>
    <row r="13" spans="2:14" ht="15"/>
    <row r="14" spans="2:14" ht="15"/>
    <row r="15" spans="2:14" ht="15"/>
    <row r="16" spans="2:14" ht="15"/>
    <row r="17" spans="2:14" ht="15"/>
    <row r="18" spans="2:14" ht="15"/>
    <row r="19" spans="2:14" ht="15"/>
    <row r="20" spans="2:14" ht="15"/>
    <row r="21" spans="2:14" ht="15"/>
    <row r="22" spans="2:14" ht="15"/>
    <row r="23" spans="2:14" ht="15"/>
    <row r="24" spans="2:14" ht="15"/>
    <row r="25" spans="2:14" ht="15"/>
    <row r="26" spans="2:14" ht="15"/>
    <row r="27" spans="2:14" ht="15"/>
    <row r="28" spans="2:14" ht="15"/>
    <row r="29" spans="2:14" ht="15"/>
    <row r="30" spans="2:14" ht="15"/>
    <row r="31" spans="2:14" ht="15"/>
    <row r="32" spans="2:14" ht="15"/>
    <row r="33" spans="6:7" ht="15"/>
  </sheetData>
  <sheetProtection/>
  <mergeCells count="2">
    <mergeCell ref="A1:F1"/>
    <mergeCell ref="A2:B2"/>
  </mergeCells>
  <printOptions gridLines="1"/>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H32"/>
  <sheetViews>
    <sheetView defaultGridColor="0" colorId="0" workbookViewId="0" topLeftCell="A1">
      <pane topLeftCell="A1" activePane="topLeft" state="split"/>
      <selection pane="topLeft" activeCell="A1" sqref="A1"/>
    </sheetView>
  </sheetViews>
  <sheetFormatPr defaultColWidth="7.10546875" defaultRowHeight="15"/>
  <cols>
    <col min="1" max="1" width="33.21484375" customWidth="1"/>
    <col min="2" max="2" width="5.77734375" customWidth="1"/>
    <col min="3" max="3" width="8.4453125" customWidth="1"/>
    <col min="4" max="4" width="8.21484375" customWidth="1"/>
    <col min="5" max="5" width="8.3359375" customWidth="1"/>
    <col min="6" max="6" width="9.10546875" customWidth="1"/>
    <col min="7" max="8" width="8.99609375" customWidth="1"/>
    <col min="9" max="256" width="6.6640625" customWidth="1"/>
  </cols>
  <sheetData>
    <row r="1" spans="1:8" ht="15">
      <c r="A1" t="s">
        <v>1112</v>
      </c>
    </row>
    <row r="2" spans="1:8" ht="15">
      <c r="A2">
        <v>39978</v>
      </c>
      <c r="E2">
        <v>39864</v>
      </c>
    </row>
    <row r="3" spans="1:8" ht="15">
      <c r="C3" t="s">
        <v>732</v>
      </c>
      <c r="D3" t="s">
        <v>1233</v>
      </c>
      <c r="E3">
        <v>0.511351</v>
      </c>
      <c r="F3">
        <f>Exchange!C4</f>
        <v>1.4127200000000002</v>
      </c>
      <c r="G3">
        <f>Exchange!D4</f>
        <v>1.3593000000000002</v>
      </c>
    </row>
    <row r="4" spans="1:8" ht="15">
      <c r="B4" t="s">
        <v>1353</v>
      </c>
      <c r="C4" t="s">
        <v>754</v>
      </c>
      <c r="D4" t="s">
        <v>871</v>
      </c>
      <c r="E4" t="s">
        <v>29</v>
      </c>
      <c r="F4" t="s">
        <v>588</v>
      </c>
      <c r="G4" t="s">
        <v>1291</v>
      </c>
    </row>
    <row r="5" spans="1:8" ht="15">
      <c r="A5" t="s">
        <v>1325</v>
      </c>
    </row>
    <row r="6" spans="1:8" ht="15">
      <c r="A6" t="s">
        <v>82</v>
      </c>
      <c r="B6">
        <v>15</v>
      </c>
      <c r="D6">
        <v>0.14</v>
      </c>
      <c r="E6">
        <f>D6*$E$3</f>
        <v>0.07158914000000001</v>
      </c>
      <c r="F6">
        <f>E6*$F$3</f>
        <v>0.10113540986080002</v>
      </c>
      <c r="G6">
        <f>E6*$G$3</f>
        <v>0.09731111800200003</v>
      </c>
    </row>
    <row r="7" spans="1:8" ht="15">
      <c r="A7" t="s">
        <v>128</v>
      </c>
      <c r="B7">
        <v>15</v>
      </c>
      <c r="C7" t="s">
        <v>320</v>
      </c>
      <c r="D7">
        <v>0.186</v>
      </c>
      <c r="E7">
        <f>D7*$E$3</f>
        <v>0.095111286</v>
      </c>
      <c r="F7">
        <f>E7*$F$3</f>
        <v>0.13436561595792001</v>
      </c>
      <c r="G7">
        <f>E7*$G$3</f>
        <v>0.12928477105980002</v>
      </c>
    </row>
    <row r="8" spans="1:8" ht="15">
      <c r="A8" t="s">
        <v>128</v>
      </c>
      <c r="B8">
        <v>15</v>
      </c>
      <c r="C8" t="s">
        <v>362</v>
      </c>
      <c r="D8">
        <v>0.168</v>
      </c>
      <c r="E8">
        <f>D8*$E$3</f>
        <v>0.085906968</v>
      </c>
      <c r="F8">
        <f>E8*$F$3</f>
        <v>0.12136249183296002</v>
      </c>
      <c r="G8">
        <f>E8*$G$3</f>
        <v>0.11677334160240002</v>
      </c>
    </row>
    <row r="9" spans="1:8" ht="15"/>
    <row r="10" spans="1:8" ht="15">
      <c r="A10" t="s">
        <v>1162</v>
      </c>
    </row>
    <row r="11" spans="1:8" ht="15">
      <c r="A11" t="s">
        <v>41</v>
      </c>
      <c r="B11">
        <v>15</v>
      </c>
      <c r="D11">
        <v>0.097</v>
      </c>
      <c r="E11">
        <f>D11*$E$3</f>
        <v>0.049601047</v>
      </c>
      <c r="F11">
        <f>E11*$F$3</f>
        <v>0.07007239111784001</v>
      </c>
      <c r="G11">
        <f>E11*$G$3</f>
        <v>0.06742270318710002</v>
      </c>
    </row>
    <row r="12" spans="1:8" ht="15"/>
    <row r="13" spans="1:8" ht="15">
      <c r="A13" t="s">
        <v>1013</v>
      </c>
    </row>
    <row r="14" spans="1:8" ht="15">
      <c r="A14" t="s">
        <v>70</v>
      </c>
      <c r="B14">
        <v>25</v>
      </c>
      <c r="D14">
        <v>0.8230000000000001</v>
      </c>
      <c r="E14">
        <f>D14*$E$3</f>
        <v>0.42084187300000003</v>
      </c>
      <c r="F14">
        <f>E14*$F$3</f>
        <v>0.5945317308245601</v>
      </c>
      <c r="G14">
        <f>E14*$G$3</f>
        <v>0.5720503579689001</v>
      </c>
      <c r="H14" t="s">
        <v>1008</v>
      </c>
    </row>
    <row r="15" spans="1:8" ht="15">
      <c r="A15" t="s">
        <v>117</v>
      </c>
      <c r="B15">
        <v>25</v>
      </c>
      <c r="D15">
        <v>0.755</v>
      </c>
      <c r="E15">
        <f>D15*$E$3</f>
        <v>0.386070005</v>
      </c>
      <c r="F15">
        <f>E15*$F$3</f>
        <v>0.5454088174636</v>
      </c>
      <c r="G15">
        <f>E15*$G$3</f>
        <v>0.5247849577965</v>
      </c>
      <c r="H15" t="s">
        <v>1008</v>
      </c>
    </row>
    <row r="16" spans="1:8" ht="15"/>
    <row r="17" spans="1:8" ht="15">
      <c r="A17" t="s">
        <v>561</v>
      </c>
    </row>
    <row r="18" spans="1:8" ht="15">
      <c r="A18" t="s">
        <v>75</v>
      </c>
      <c r="D18">
        <v>0.215</v>
      </c>
      <c r="E18">
        <f>D18*$E$3</f>
        <v>0.109940465</v>
      </c>
      <c r="F18">
        <f>E18*$F$3</f>
        <v>0.1553150937148</v>
      </c>
      <c r="G18">
        <f>E18*$G$3</f>
        <v>0.14944207407450003</v>
      </c>
    </row>
    <row r="19" spans="1:8" ht="15">
      <c r="A19" t="s">
        <v>73</v>
      </c>
      <c r="D19">
        <v>0.162</v>
      </c>
      <c r="E19">
        <f>D19*$E$3</f>
        <v>0.082838862</v>
      </c>
      <c r="F19">
        <f>E19*$F$3</f>
        <v>0.11702811712464002</v>
      </c>
      <c r="G19">
        <f>E19*$G$3</f>
        <v>0.11260286511660002</v>
      </c>
    </row>
    <row r="20" spans="1:8" ht="15">
      <c r="A20" t="s">
        <v>74</v>
      </c>
      <c r="D20">
        <v>0.184</v>
      </c>
      <c r="E20">
        <f>D20*$E$3</f>
        <v>0.094088584</v>
      </c>
      <c r="F20">
        <f>E20*$F$3</f>
        <v>0.13292082438848002</v>
      </c>
      <c r="G20">
        <f>E20*$G$3</f>
        <v>0.12789461223120002</v>
      </c>
    </row>
    <row r="21" spans="1:8" ht="15"/>
    <row r="22" spans="1:8" ht="15">
      <c r="A22" t="s">
        <v>783</v>
      </c>
    </row>
    <row r="23" spans="1:8" ht="15">
      <c r="A23" t="s">
        <v>655</v>
      </c>
    </row>
    <row r="24" spans="1:8" ht="15">
      <c r="A24" t="s">
        <v>818</v>
      </c>
    </row>
    <row r="25" spans="1:8" ht="15">
      <c r="A25" t="s">
        <v>1222</v>
      </c>
    </row>
    <row r="26" spans="1:8" ht="15">
      <c r="A26" t="s">
        <v>457</v>
      </c>
    </row>
    <row r="27" spans="1:8" ht="15">
      <c r="A27" t="s">
        <v>444</v>
      </c>
    </row>
    <row r="28" spans="1:8" ht="15">
      <c r="A28" t="s">
        <v>583</v>
      </c>
    </row>
    <row r="29" spans="1:8" ht="15">
      <c r="A29" s="43" t="s">
        <v>1346</v>
      </c>
    </row>
    <row r="30" spans="2:4" ht="15"/>
    <row r="31" spans="1:7" ht="15">
      <c r="A31" t="s">
        <v>1249</v>
      </c>
    </row>
    <row r="32" ht="15"/>
  </sheetData>
  <sheetProtection/>
  <mergeCells count="1">
    <mergeCell ref="A31:G31"/>
  </mergeCells>
  <printOptions gridLines="1"/>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6"/>
  <sheetViews>
    <sheetView defaultGridColor="0" colorId="0" workbookViewId="0" topLeftCell="A1">
      <pane topLeftCell="A1" activePane="topLeft" state="split"/>
      <selection pane="topLeft" activeCell="A1" sqref="A1"/>
    </sheetView>
  </sheetViews>
  <sheetFormatPr defaultColWidth="7.10546875" defaultRowHeight="15"/>
  <cols>
    <col min="2" max="2" width="5.88671875" style="0" customWidth="1"/>
    <col min="3" max="3" width="8.5546875" style="0" customWidth="1"/>
    <col min="4" max="4" width="8.3359375" style="0" customWidth="1"/>
    <col min="5" max="5" width="6.3359375" style="0" customWidth="1"/>
    <col min="6" max="6" width="9.21484375" style="0" customWidth="1"/>
    <col min="7" max="7" width="9.10546875" style="0" customWidth="1"/>
  </cols>
  <sheetData>
    <row r="1" ht="15">
      <c r="A1" t="s">
        <v>595</v>
      </c>
    </row>
    <row r="2" ht="15">
      <c r="A2" t="s">
        <v>1272</v>
      </c>
    </row>
    <row r="3" ht="15"/>
    <row r="4" spans="1:7" ht="15">
      <c r="C4" t="s">
        <v>732</v>
      </c>
      <c r="D4" t="s">
        <v>603</v>
      </c>
      <c r="E4" t="s">
        <v>1233</v>
      </c>
      <c r="F4">
        <f>Exchange!C4</f>
        <v>1.4127200000000002</v>
      </c>
      <c r="G4">
        <f>Exchange!D4</f>
        <v>1.3593000000000002</v>
      </c>
    </row>
    <row r="5" spans="1:7" ht="15">
      <c r="B5" t="s">
        <v>1353</v>
      </c>
      <c r="C5" t="s">
        <v>754</v>
      </c>
      <c r="D5" t="s">
        <v>699</v>
      </c>
      <c r="E5" t="s">
        <v>29</v>
      </c>
      <c r="F5" t="s">
        <v>588</v>
      </c>
      <c r="G5" t="s">
        <v>1291</v>
      </c>
    </row>
    <row r="6" spans="1:7" ht="15">
      <c r="A6" t="s">
        <v>1011</v>
      </c>
      <c r="B6">
        <v>3</v>
      </c>
      <c r="E6">
        <f>G6/G$4</f>
        <v>0.3678363863753402</v>
      </c>
      <c r="F6">
        <f>G6/0.75</f>
        <v>0.6666666666666666</v>
      </c>
      <c r="G6">
        <v>0.5</v>
      </c>
    </row>
    <row r="7" ht="15"/>
    <row r="8" ht="15"/>
    <row r="9" ht="15">
      <c r="A9" t="s">
        <v>677</v>
      </c>
    </row>
    <row r="10" ht="15">
      <c r="A10" t="s">
        <v>777</v>
      </c>
    </row>
    <row r="11" ht="15">
      <c r="A11" t="s">
        <v>253</v>
      </c>
    </row>
    <row r="12" ht="15">
      <c r="A12" t="s">
        <v>251</v>
      </c>
    </row>
    <row r="13" spans="1:7" ht="15">
      <c r="A13" t="s">
        <v>1271</v>
      </c>
    </row>
    <row r="14" ht="15">
      <c r="A14" t="s">
        <v>1278</v>
      </c>
    </row>
    <row r="15" ht="15">
      <c r="A15" t="s">
        <v>1090</v>
      </c>
    </row>
    <row r="16" spans="1:7" ht="15">
      <c r="A16" t="s">
        <v>500</v>
      </c>
    </row>
  </sheetData>
  <sheetProtection/>
  <mergeCells count="1">
    <mergeCell ref="A13:G13"/>
  </mergeCells>
  <printOptions gridLines="1"/>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K71"/>
  <sheetViews>
    <sheetView defaultGridColor="0" colorId="0" workbookViewId="0" topLeftCell="A1">
      <pane topLeftCell="A1" activePane="topLeft" state="split"/>
      <selection pane="topLeft" activeCell="E10" sqref="E10"/>
    </sheetView>
  </sheetViews>
  <sheetFormatPr defaultColWidth="7.10546875" defaultRowHeight="15"/>
  <cols>
    <col min="1" max="1" width="21.21484375" customWidth="1"/>
    <col min="2" max="4" width="6.6640625" customWidth="1"/>
    <col min="5" max="5" width="6.6640625" customWidth="1"/>
    <col min="6" max="6" width="8.6640625" customWidth="1"/>
    <col min="7" max="7" width="9.5546875" customWidth="1"/>
    <col min="8" max="256" width="6.6640625" customWidth="1"/>
  </cols>
  <sheetData>
    <row r="1" spans="1:6" ht="15">
      <c r="A1" t="s">
        <v>596</v>
      </c>
    </row>
    <row r="2" spans="1:6" ht="15">
      <c r="A2">
        <v>38954</v>
      </c>
    </row>
    <row r="3" spans="1:7" ht="15">
      <c r="C3" t="s">
        <v>732</v>
      </c>
      <c r="D3" t="s">
        <v>603</v>
      </c>
      <c r="E3" t="s">
        <v>1233</v>
      </c>
      <c r="F3">
        <f>Exchange!C4</f>
        <v>1.4127200000000002</v>
      </c>
      <c r="G3">
        <f>Exchange!D4</f>
        <v>1.3593000000000002</v>
      </c>
    </row>
    <row r="4" spans="1:7" ht="15">
      <c r="B4" t="s">
        <v>1353</v>
      </c>
      <c r="C4" t="s">
        <v>754</v>
      </c>
      <c r="D4" t="s">
        <v>699</v>
      </c>
      <c r="E4" t="s">
        <v>29</v>
      </c>
      <c r="F4" t="s">
        <v>588</v>
      </c>
      <c r="G4" t="s">
        <v>1291</v>
      </c>
    </row>
    <row r="5" spans="1:7" ht="15">
      <c r="A5" t="s">
        <v>1011</v>
      </c>
    </row>
    <row r="6" spans="1:7" ht="15">
      <c r="A6" t="s">
        <v>38</v>
      </c>
      <c r="E6" t="s">
        <v>584</v>
      </c>
    </row>
    <row r="7" spans="1:7" ht="15"/>
    <row r="8" spans="1:7" ht="15">
      <c r="A8" t="s">
        <v>100</v>
      </c>
      <c r="B8">
        <v>5</v>
      </c>
      <c r="E8">
        <f>G8/G$3</f>
        <v>0.28691238137276537</v>
      </c>
      <c r="F8">
        <f>G8/0.75</f>
        <v>0.52</v>
      </c>
      <c r="G8">
        <v>0.39</v>
      </c>
    </row>
    <row r="9" spans="1:7" ht="15">
      <c r="A9" t="s">
        <v>170</v>
      </c>
      <c r="E9">
        <f>'Washington State Old'!$E$3*G9</f>
        <v>0.08408739792540278</v>
      </c>
      <c r="F9">
        <f>$F$3*G9</f>
        <v>0.16147389600000003</v>
      </c>
      <c r="G9">
        <v>0.1143</v>
      </c>
    </row>
    <row r="10" spans="1:7" ht="15">
      <c r="A10" t="s">
        <v>241</v>
      </c>
      <c r="E10">
        <f>SUM(E8:E9)</f>
        <v>0.37099977929816813</v>
      </c>
      <c r="F10">
        <f>SUM(F8:F9)</f>
        <v>0.6814738960000001</v>
      </c>
      <c r="G10">
        <f>SUM(G8:G9)</f>
        <v>0.5043</v>
      </c>
    </row>
    <row r="11" spans="1:7" ht="15"/>
    <row r="12" spans="1:7" ht="15">
      <c r="A12" t="s">
        <v>99</v>
      </c>
      <c r="B12">
        <v>5</v>
      </c>
      <c r="E12">
        <f>G12/G$3</f>
        <v>0.3678363863753402</v>
      </c>
      <c r="F12">
        <f>G12/0.75</f>
        <v>0.6666666666666666</v>
      </c>
      <c r="G12">
        <v>0.5</v>
      </c>
    </row>
    <row r="13" spans="1:11" ht="15">
      <c r="A13" t="s">
        <v>170</v>
      </c>
      <c r="E13">
        <f>'Washington State Old'!$E$3*G13</f>
        <v>0.08313102332082689</v>
      </c>
      <c r="F13">
        <f>$F$3*G13</f>
        <v>0.15963736000000003</v>
      </c>
      <c r="G13">
        <v>0.113</v>
      </c>
    </row>
    <row r="14" spans="1:11" ht="15">
      <c r="A14" t="s">
        <v>241</v>
      </c>
      <c r="E14">
        <f>SUM(E12:E13)</f>
        <v>0.4509674096961671</v>
      </c>
      <c r="F14">
        <f>SUM(F12:F13)</f>
        <v>0.8263040266666667</v>
      </c>
      <c r="G14">
        <v>0.1143</v>
      </c>
    </row>
    <row r="15" spans="1:7" ht="15"/>
    <row r="16" spans="1:11" ht="15">
      <c r="A16" t="s">
        <v>952</v>
      </c>
    </row>
    <row r="17" spans="1:7" ht="15">
      <c r="A17" t="s">
        <v>676</v>
      </c>
    </row>
    <row r="18" spans="1:7" ht="15">
      <c r="A18" t="s">
        <v>587</v>
      </c>
    </row>
    <row r="19" spans="1:11" ht="15">
      <c r="A19" t="s">
        <v>586</v>
      </c>
    </row>
    <row r="20" spans="1:7" ht="15">
      <c r="A20" t="s">
        <v>949</v>
      </c>
    </row>
    <row r="21" spans="1:7" ht="15">
      <c r="A21" t="s">
        <v>518</v>
      </c>
    </row>
    <row r="22" spans="1:7" ht="15">
      <c r="A22" t="s">
        <v>544</v>
      </c>
    </row>
    <row r="23" spans="1:7" ht="15">
      <c r="A23" t="s">
        <v>1149</v>
      </c>
    </row>
    <row r="24" spans="1:7" ht="15">
      <c r="A24" t="s">
        <v>765</v>
      </c>
    </row>
    <row r="25" spans="5:7" ht="15"/>
    <row r="26" spans="1:7" ht="15"/>
    <row r="27" spans="1:7" ht="15"/>
    <row r="28" spans="1:7" ht="15"/>
    <row r="29" spans="1:7" ht="15"/>
    <row r="30" spans="1:7" ht="15"/>
    <row r="31" spans="1:7" ht="15"/>
    <row r="32" spans="1:7" ht="15"/>
    <row r="33" spans="1:7" ht="15"/>
    <row r="34" spans="1:7" ht="15"/>
    <row r="35" spans="1:7" ht="15"/>
    <row r="36" spans="1:7" ht="15"/>
    <row r="37" spans="1:7" ht="15"/>
    <row r="38" spans="1:7" ht="15"/>
    <row r="39" spans="1:7" ht="15"/>
    <row r="40" spans="1:7" ht="15"/>
    <row r="41" spans="2:7" ht="15"/>
    <row r="42" spans="1:7" ht="15"/>
    <row r="43" spans="5:7" ht="15"/>
    <row r="44" spans="5:7" ht="15"/>
    <row r="45" spans="5:7" ht="15"/>
    <row r="46" spans="5:7" ht="15"/>
    <row r="47" spans="5:7" ht="15"/>
    <row r="48" spans="5:7" ht="15"/>
    <row r="49" spans="5:7" ht="15"/>
    <row r="50" spans="5:7" ht="15"/>
    <row r="51" spans="5:7" ht="15"/>
    <row r="52" spans="5:7" ht="15"/>
    <row r="53" spans="5:7" ht="15"/>
    <row r="54" spans="5:7" ht="15"/>
    <row r="55" spans="5:7" ht="15"/>
    <row r="56" spans="5:7" ht="15"/>
    <row r="57" spans="1:11" ht="15"/>
    <row r="58" spans="1:11" ht="15"/>
    <row r="59" spans="1:11" ht="15"/>
    <row r="60" spans="1:11" ht="15"/>
    <row r="61" spans="1:11" ht="15"/>
    <row r="62" spans="1:11" ht="15"/>
    <row r="63" spans="1:11" ht="15"/>
    <row r="64" spans="1:11" ht="15"/>
    <row r="65" spans="1:11" ht="15"/>
    <row r="66" spans="1:11" ht="15"/>
    <row r="67" spans="1:11" ht="15"/>
    <row r="68" spans="1:11" ht="15"/>
    <row r="69" spans="1:11" ht="15"/>
    <row r="70" spans="1:11" ht="15"/>
    <row r="71" spans="1:11" ht="15"/>
  </sheetData>
  <sheetProtection/>
  <mergeCells count="3">
    <mergeCell ref="A16:G16"/>
    <mergeCell ref="A38:G38"/>
    <mergeCell ref="A59:K59"/>
  </mergeCells>
  <printOptions gridLines="1"/>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E37"/>
  <sheetViews>
    <sheetView defaultGridColor="0" colorId="0" workbookViewId="0" topLeftCell="A19">
      <pane topLeftCell="A1" activePane="topLeft" state="split"/>
      <selection pane="topLeft" activeCell="A38" sqref="A38"/>
    </sheetView>
  </sheetViews>
  <sheetFormatPr defaultColWidth="7.10546875" defaultRowHeight="15"/>
  <cols>
    <col min="1" max="1" width="17.77734375" style="0" customWidth="1"/>
    <col min="2" max="2" width="10.77734375" style="0" customWidth="1"/>
    <col min="3" max="3" width="10.88671875" customWidth="1"/>
    <col min="4" max="4" width="10.88671875" style="0" customWidth="1"/>
    <col min="5" max="5" width="10.88671875" customWidth="1"/>
  </cols>
  <sheetData>
    <row r="1" spans="1:5" ht="15">
      <c r="A1" t="s">
        <v>702</v>
      </c>
    </row>
    <row r="2" spans="1:5" ht="15">
      <c r="A2" t="s">
        <v>1071</v>
      </c>
    </row>
    <row r="3" spans="1:5" ht="15">
      <c r="D3">
        <f>Exchange!C4</f>
        <v>1.4127200000000002</v>
      </c>
      <c r="E3">
        <f>Exchange!D4</f>
        <v>1.3593000000000002</v>
      </c>
    </row>
    <row r="4" spans="1:5" ht="15">
      <c r="B4" t="s">
        <v>1353</v>
      </c>
      <c r="C4" t="s">
        <v>29</v>
      </c>
      <c r="D4" t="s">
        <v>588</v>
      </c>
      <c r="E4" t="s">
        <v>1291</v>
      </c>
    </row>
    <row r="5" spans="1:5" ht="15">
      <c r="A5" t="s">
        <v>517</v>
      </c>
      <c r="B5" t="s">
        <v>403</v>
      </c>
    </row>
    <row r="6" spans="1:5" ht="15">
      <c r="A6" t="s">
        <v>215</v>
      </c>
      <c r="B6">
        <v>15</v>
      </c>
      <c r="C6">
        <f>E6/E$3</f>
        <v>0.13242109909512248</v>
      </c>
      <c r="D6">
        <f>C6*$D$3</f>
        <v>0.18707393511366147</v>
      </c>
      <c r="E6">
        <v>0.18</v>
      </c>
    </row>
    <row r="7" spans="1:5" ht="15">
      <c r="A7" t="s">
        <v>25</v>
      </c>
      <c r="C7">
        <f>E7/E$3</f>
        <v>0.058853821820054435</v>
      </c>
      <c r="D7">
        <f>C7*$D$3</f>
        <v>0.0831439711616273</v>
      </c>
      <c r="E7">
        <v>0.08</v>
      </c>
    </row>
    <row r="8" spans="1:5" ht="15">
      <c r="A8" t="s">
        <v>233</v>
      </c>
      <c r="C8">
        <f>E8/E$3</f>
        <v>0.044140366365040824</v>
      </c>
      <c r="D8">
        <f>C8*$D$3</f>
        <v>0.06235797837122048</v>
      </c>
      <c r="E8">
        <v>0.06</v>
      </c>
    </row>
    <row r="9" spans="1:5" ht="15">
      <c r="A9" t="s">
        <v>201</v>
      </c>
      <c r="C9">
        <f>E9/E$3</f>
        <v>0.10299418818509527</v>
      </c>
      <c r="D9">
        <f>C9*$D$3</f>
        <v>0.1455019495328478</v>
      </c>
      <c r="E9">
        <v>0.14</v>
      </c>
    </row>
    <row r="10" spans="1:5" ht="15">
      <c r="A10" t="s">
        <v>216</v>
      </c>
      <c r="B10">
        <v>15</v>
      </c>
      <c r="C10">
        <f>E10/E$3</f>
        <v>0.07356727727506804</v>
      </c>
      <c r="D10">
        <f>C10*$D$3</f>
        <v>0.10392996395203413</v>
      </c>
      <c r="E10">
        <v>0.1</v>
      </c>
    </row>
    <row r="11" spans="1:5" ht="15">
      <c r="A11" t="s">
        <v>25</v>
      </c>
      <c r="C11">
        <f>E11/E$3</f>
        <v>0.051497094092547636</v>
      </c>
      <c r="D11">
        <f>C11*$D$3</f>
        <v>0.0727509747664239</v>
      </c>
      <c r="E11">
        <v>0.07</v>
      </c>
    </row>
    <row r="12" spans="1:5" ht="15">
      <c r="A12" t="s">
        <v>233</v>
      </c>
    </row>
    <row r="13" spans="1:5" ht="15">
      <c r="A13" t="s">
        <v>201</v>
      </c>
    </row>
    <row r="14" spans="3:5" ht="15"/>
    <row r="15" spans="1:5" ht="15">
      <c r="A15" t="s">
        <v>228</v>
      </c>
      <c r="B15">
        <v>15</v>
      </c>
    </row>
    <row r="16" spans="1:5" ht="15">
      <c r="A16" t="s">
        <v>25</v>
      </c>
      <c r="C16">
        <f>E16/E$3</f>
        <v>0.22805855955271093</v>
      </c>
      <c r="D16">
        <f>C16*$D$3</f>
        <v>0.3221828882513058</v>
      </c>
      <c r="E16">
        <v>0.31</v>
      </c>
    </row>
    <row r="17" spans="1:5" ht="15">
      <c r="A17" t="s">
        <v>233</v>
      </c>
      <c r="C17">
        <f>E17/E$3</f>
        <v>0.08828073273008165</v>
      </c>
      <c r="D17">
        <f>C17*$D$3</f>
        <v>0.12471595674244096</v>
      </c>
      <c r="E17">
        <v>0.12</v>
      </c>
    </row>
    <row r="18" spans="1:5" ht="15">
      <c r="A18" t="s">
        <v>201</v>
      </c>
      <c r="C18">
        <f>E18/E$3</f>
        <v>0.044140366365040824</v>
      </c>
      <c r="D18">
        <f>C18*$D$3</f>
        <v>0.06235797837122048</v>
      </c>
      <c r="E18">
        <v>0.06</v>
      </c>
    </row>
    <row r="19" spans="1:5" ht="15">
      <c r="A19" t="s">
        <v>229</v>
      </c>
      <c r="B19">
        <v>15</v>
      </c>
    </row>
    <row r="20" spans="1:5" ht="15">
      <c r="A20" t="s">
        <v>25</v>
      </c>
      <c r="C20">
        <f>E20/E$3</f>
        <v>0.07356727727506804</v>
      </c>
      <c r="D20">
        <f>C20*$D$3</f>
        <v>0.10392996395203413</v>
      </c>
      <c r="E20">
        <v>0.1</v>
      </c>
    </row>
    <row r="21" spans="1:5" ht="15">
      <c r="A21" t="s">
        <v>233</v>
      </c>
      <c r="C21">
        <f>E21/E$3</f>
        <v>0.058853821820054435</v>
      </c>
      <c r="D21">
        <f>C21*$D$3</f>
        <v>0.0831439711616273</v>
      </c>
      <c r="E21">
        <v>0.08</v>
      </c>
    </row>
    <row r="22" spans="1:5" ht="15">
      <c r="A22" t="s">
        <v>201</v>
      </c>
      <c r="C22">
        <f>E22/E$3</f>
        <v>0.044140366365040824</v>
      </c>
      <c r="D22">
        <f>C22*$D$3</f>
        <v>0.06235797837122048</v>
      </c>
      <c r="E22">
        <v>0.06</v>
      </c>
    </row>
    <row r="23" spans="3:5" ht="15"/>
    <row r="24" spans="1:5" ht="15">
      <c r="A24" t="s">
        <v>230</v>
      </c>
      <c r="B24">
        <v>15</v>
      </c>
    </row>
    <row r="25" spans="1:5" ht="15">
      <c r="A25" t="s">
        <v>25</v>
      </c>
      <c r="C25">
        <f>E25/E$3</f>
        <v>0.11035091591260206</v>
      </c>
      <c r="D25">
        <f>C25*$D$3</f>
        <v>0.1558949459280512</v>
      </c>
      <c r="E25">
        <v>0.15</v>
      </c>
    </row>
    <row r="26" spans="1:5" ht="15">
      <c r="A26" t="s">
        <v>233</v>
      </c>
      <c r="C26">
        <f>E26/E$3</f>
        <v>0.07356727727506804</v>
      </c>
      <c r="D26">
        <f>C26*$D$3</f>
        <v>0.10392996395203413</v>
      </c>
      <c r="E26">
        <v>0.1</v>
      </c>
    </row>
    <row r="27" spans="1:5" ht="15">
      <c r="A27" t="s">
        <v>201</v>
      </c>
      <c r="C27">
        <f>E27/E$3</f>
        <v>0.058853821820054435</v>
      </c>
      <c r="D27">
        <f>C27*$D$3</f>
        <v>0.0831439711616273</v>
      </c>
      <c r="E27">
        <v>0.08</v>
      </c>
    </row>
    <row r="28" spans="1:5" ht="15">
      <c r="A28" t="s">
        <v>231</v>
      </c>
      <c r="B28">
        <v>15</v>
      </c>
    </row>
    <row r="29" spans="1:5" ht="15">
      <c r="A29" t="s">
        <v>25</v>
      </c>
      <c r="C29">
        <f>E29/E$3</f>
        <v>0.08092400500257485</v>
      </c>
      <c r="D29">
        <f>C29*$D$3</f>
        <v>0.11432296034723756</v>
      </c>
      <c r="E29">
        <v>0.11</v>
      </c>
    </row>
    <row r="30" spans="1:5" ht="15">
      <c r="A30" t="s">
        <v>233</v>
      </c>
      <c r="C30">
        <f>E30/E$3</f>
        <v>0.07356727727506804</v>
      </c>
      <c r="D30">
        <f>C30*$D$3</f>
        <v>0.10392996395203413</v>
      </c>
      <c r="E30">
        <v>0.1</v>
      </c>
    </row>
    <row r="31" spans="1:5" ht="15">
      <c r="A31" t="s">
        <v>201</v>
      </c>
      <c r="C31">
        <f>E31/E$3</f>
        <v>0.051497094092547636</v>
      </c>
      <c r="D31">
        <f>C31*$D$3</f>
        <v>0.0727509747664239</v>
      </c>
      <c r="E31">
        <v>0.07</v>
      </c>
    </row>
    <row r="32" spans="1:5" ht="15">
      <c r="A32" t="s">
        <v>756</v>
      </c>
    </row>
    <row r="33" spans="1:5" ht="15">
      <c r="A33" t="s">
        <v>297</v>
      </c>
    </row>
    <row r="34" ht="15">
      <c r="A34" t="s">
        <v>1043</v>
      </c>
    </row>
    <row r="35" ht="15">
      <c r="A35" t="s">
        <v>1054</v>
      </c>
    </row>
    <row r="36" ht="15">
      <c r="A36" t="s">
        <v>1237</v>
      </c>
    </row>
    <row r="37" spans="1:5" ht="15">
      <c r="A37" t="s">
        <v>1265</v>
      </c>
    </row>
  </sheetData>
  <sheetProtection/>
  <mergeCells count="2">
    <mergeCell ref="A33:E33"/>
    <mergeCell ref="A37:E37"/>
  </mergeCells>
  <printOptions gridLines="1"/>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J17"/>
  <sheetViews>
    <sheetView defaultGridColor="0" colorId="0" workbookViewId="0" topLeftCell="A1">
      <pane topLeftCell="A1" activePane="topLeft" state="split"/>
      <selection pane="topLeft" activeCell="A8" sqref="A8"/>
    </sheetView>
  </sheetViews>
  <sheetFormatPr defaultColWidth="7.10546875" defaultRowHeight="15"/>
  <cols>
    <col min="1" max="1" width="20.21484375" style="0" customWidth="1"/>
    <col min="2" max="2" width="5.88671875" style="0" customWidth="1"/>
    <col min="3" max="3" width="7.88671875" style="0" customWidth="1"/>
    <col min="4" max="4" width="9.21484375" style="0" customWidth="1"/>
    <col min="5" max="6" width="9.10546875" style="0" customWidth="1"/>
  </cols>
  <sheetData>
    <row r="1" spans="1:5" ht="15">
      <c r="A1" t="s">
        <v>1114</v>
      </c>
    </row>
    <row r="2" spans="1:5" ht="15"/>
    <row r="3" spans="1:5" ht="15">
      <c r="C3">
        <f>Exchange!L4</f>
        <v>9.841130000000001</v>
      </c>
      <c r="D3">
        <f>Exchange!C4</f>
        <v>1.4127200000000002</v>
      </c>
      <c r="E3">
        <f>Exchange!D4</f>
        <v>1.3593000000000002</v>
      </c>
    </row>
    <row r="4" spans="1:10" ht="15">
      <c r="B4" t="s">
        <v>1353</v>
      </c>
      <c r="C4" t="s">
        <v>29</v>
      </c>
      <c r="D4" t="s">
        <v>588</v>
      </c>
      <c r="E4" t="s">
        <v>1291</v>
      </c>
      <c r="F4" t="s">
        <v>617</v>
      </c>
    </row>
    <row r="5" spans="1:5" ht="15">
      <c r="A5" t="s">
        <v>1316</v>
      </c>
    </row>
    <row r="6" spans="1:6" ht="15">
      <c r="A6" t="s">
        <v>605</v>
      </c>
      <c r="C6">
        <f>F6/C$3</f>
        <v>0.05182331703777919</v>
      </c>
      <c r="D6">
        <f>C6*D$3</f>
        <v>0.07321183644561143</v>
      </c>
      <c r="E6">
        <f>C6*E$3</f>
        <v>0.07044343484945326</v>
      </c>
      <c r="F6">
        <v>0.51</v>
      </c>
    </row>
    <row r="7" spans="1:6" ht="15">
      <c r="A7" t="s">
        <v>607</v>
      </c>
      <c r="C7">
        <f>F7/C$3</f>
        <v>0.054871747451766206</v>
      </c>
      <c r="D7">
        <f>C7*D$3</f>
        <v>0.07751841506005916</v>
      </c>
      <c r="E7">
        <f>C7*E$3</f>
        <v>0.07458716631118581</v>
      </c>
      <c r="F7">
        <v>0.54</v>
      </c>
    </row>
    <row r="8" spans="1:6" ht="15">
      <c r="A8" t="s">
        <v>609</v>
      </c>
      <c r="C8">
        <f>F8/C$3</f>
        <v>0.05893632133708221</v>
      </c>
      <c r="D8">
        <f>C8*D$3</f>
        <v>0.08326051987932279</v>
      </c>
      <c r="E8">
        <f>C8*E$3</f>
        <v>0.08011214159349586</v>
      </c>
      <c r="F8">
        <v>0.58</v>
      </c>
    </row>
    <row r="9" spans="1:6" ht="15">
      <c r="A9" t="s">
        <v>611</v>
      </c>
      <c r="C9">
        <f>F9/C$3</f>
        <v>0.061984751751069225</v>
      </c>
      <c r="D9">
        <f>C9*D$3</f>
        <v>0.08756709849377053</v>
      </c>
      <c r="E9">
        <f>C9*E$3</f>
        <v>0.08425587305522841</v>
      </c>
      <c r="F9">
        <v>0.61</v>
      </c>
    </row>
    <row r="10" spans="3:5" ht="15"/>
    <row r="12" spans="1:6" ht="15">
      <c r="A12" t="s">
        <v>1205</v>
      </c>
    </row>
    <row r="13" spans="1:6" ht="15">
      <c r="A13" t="s">
        <v>1264</v>
      </c>
    </row>
    <row r="14" spans="1:6" ht="15">
      <c r="A14" t="s">
        <v>606</v>
      </c>
    </row>
    <row r="15" spans="1:6" ht="15">
      <c r="A15" t="s">
        <v>608</v>
      </c>
    </row>
    <row r="16" spans="1:6" ht="15">
      <c r="A16" t="s">
        <v>610</v>
      </c>
    </row>
    <row r="17" spans="1:6" ht="15">
      <c r="A17" t="s">
        <v>612</v>
      </c>
    </row>
  </sheetData>
  <sheetProtection/>
  <mergeCells count="6">
    <mergeCell ref="A12:F12"/>
    <mergeCell ref="A13:F13"/>
    <mergeCell ref="A14:F14"/>
    <mergeCell ref="A15:F15"/>
    <mergeCell ref="A16:F16"/>
    <mergeCell ref="A17:F17"/>
  </mergeCells>
  <printOptions gridLines="1"/>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0"/>
  <sheetViews>
    <sheetView defaultGridColor="0" colorId="0" workbookViewId="0" topLeftCell="A1">
      <pane topLeftCell="A1" activePane="topLeft" state="split"/>
      <selection pane="topLeft" activeCell="A8" sqref="A8"/>
    </sheetView>
  </sheetViews>
  <sheetFormatPr defaultColWidth="7.10546875" defaultRowHeight="15"/>
  <cols>
    <col min="1" max="1" width="20.21484375" style="0" customWidth="1"/>
    <col min="2" max="2" width="5.88671875" style="0" customWidth="1"/>
    <col min="3" max="3" width="7.88671875" style="0" customWidth="1"/>
    <col min="4" max="4" width="9.21484375" style="0" customWidth="1"/>
    <col min="5" max="6" width="9.10546875" style="0" customWidth="1"/>
  </cols>
  <sheetData>
    <row r="1" spans="1:5" ht="15">
      <c r="A1" t="s">
        <v>1115</v>
      </c>
    </row>
    <row r="2" spans="1:5" ht="15"/>
    <row r="3" spans="1:5" ht="15">
      <c r="C3">
        <f>Exchange!L4</f>
        <v>9.841130000000001</v>
      </c>
      <c r="D3">
        <f>Exchange!C4</f>
        <v>1.4127200000000002</v>
      </c>
      <c r="E3">
        <f>Exchange!D4</f>
        <v>1.3593000000000002</v>
      </c>
    </row>
    <row r="4" spans="1:6" ht="15">
      <c r="B4" t="s">
        <v>1353</v>
      </c>
      <c r="C4" t="s">
        <v>29</v>
      </c>
      <c r="D4" t="s">
        <v>588</v>
      </c>
      <c r="E4" t="s">
        <v>1291</v>
      </c>
      <c r="F4" t="s">
        <v>617</v>
      </c>
    </row>
    <row r="5" spans="1:5" ht="15">
      <c r="A5" t="s">
        <v>1175</v>
      </c>
    </row>
    <row r="6" spans="1:6" ht="15">
      <c r="A6" t="s">
        <v>161</v>
      </c>
      <c r="C6">
        <f>F6/C$3</f>
        <v>0.2184708463357358</v>
      </c>
      <c r="D6">
        <f>C6*D$3</f>
        <v>0.30863813403542073</v>
      </c>
      <c r="E6">
        <f>C6*E$3</f>
        <v>0.2969674214241657</v>
      </c>
      <c r="F6">
        <v>2.15</v>
      </c>
    </row>
    <row r="7" spans="1:5" ht="15"/>
    <row r="8" spans="1:6" ht="15">
      <c r="A8" t="s">
        <v>797</v>
      </c>
    </row>
    <row r="9" spans="1:5" ht="15"/>
    <row r="10" spans="3:5" ht="15"/>
  </sheetData>
  <sheetProtection/>
  <mergeCells count="1">
    <mergeCell ref="A8:F8"/>
  </mergeCells>
  <printOptions gridLines="1"/>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H9"/>
  <sheetViews>
    <sheetView defaultGridColor="0" colorId="0" workbookViewId="0" topLeftCell="A1">
      <pane topLeftCell="A1" activePane="topLeft" state="split"/>
      <selection pane="topLeft" activeCell="E3" sqref="E3"/>
    </sheetView>
  </sheetViews>
  <sheetFormatPr defaultColWidth="7.10546875" defaultRowHeight="15"/>
  <cols>
    <col min="2" max="2" width="5.88671875" style="0" customWidth="1"/>
    <col min="3" max="3" width="8.5546875" style="0" customWidth="1"/>
    <col min="4" max="4" width="8.3359375" style="0" customWidth="1"/>
    <col min="5" max="5" width="6.3359375" style="0" customWidth="1"/>
    <col min="6" max="6" width="9.21484375" style="0" customWidth="1"/>
    <col min="7" max="7" width="9.10546875" style="0" customWidth="1"/>
    <col min="8" max="8" width="10.3359375" style="0" customWidth="1"/>
  </cols>
  <sheetData>
    <row r="1" spans="1:7" ht="15">
      <c r="A1" t="s">
        <v>1113</v>
      </c>
    </row>
    <row r="2" spans="1:7" ht="15"/>
    <row r="3" spans="1:7" ht="15">
      <c r="C3" t="s">
        <v>732</v>
      </c>
      <c r="D3" t="s">
        <v>603</v>
      </c>
      <c r="E3">
        <v>0.0013402800000000001</v>
      </c>
      <c r="F3">
        <v>0.00207167</v>
      </c>
      <c r="G3">
        <v>0.00208481</v>
      </c>
    </row>
    <row r="4" spans="1:8" ht="15">
      <c r="B4" t="s">
        <v>1353</v>
      </c>
      <c r="C4" t="s">
        <v>754</v>
      </c>
      <c r="D4" t="s">
        <v>699</v>
      </c>
      <c r="E4" t="s">
        <v>29</v>
      </c>
      <c r="F4" t="s">
        <v>588</v>
      </c>
      <c r="G4" t="s">
        <v>1291</v>
      </c>
      <c r="H4" t="s">
        <v>1006</v>
      </c>
    </row>
    <row r="5" spans="1:8" ht="15">
      <c r="A5" t="s">
        <v>1088</v>
      </c>
      <c r="E5">
        <f>E3*$H5</f>
        <v>0.05830218</v>
      </c>
      <c r="F5">
        <f>F3*$H5</f>
        <v>0.090117645</v>
      </c>
      <c r="G5">
        <f>G3*$H5</f>
        <v>0.09068923499999999</v>
      </c>
      <c r="H5">
        <v>43.5</v>
      </c>
    </row>
    <row r="6" spans="1:7" ht="15"/>
    <row r="7" spans="1:7" ht="15">
      <c r="A7" t="s">
        <v>950</v>
      </c>
    </row>
    <row r="8" spans="1:7" ht="15">
      <c r="A8" t="s">
        <v>921</v>
      </c>
    </row>
    <row r="9" ht="15">
      <c r="A9" s="43" t="s">
        <v>1344</v>
      </c>
    </row>
  </sheetData>
  <sheetProtection/>
  <printOptions gridLines="1"/>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34"/>
  <sheetViews>
    <sheetView defaultGridColor="0" colorId="0" workbookViewId="0" topLeftCell="A1">
      <pane topLeftCell="A1" activePane="topLeft" state="split"/>
      <selection pane="topLeft" activeCell="E14" sqref="E14"/>
    </sheetView>
  </sheetViews>
  <sheetFormatPr defaultColWidth="7.10546875" defaultRowHeight="15"/>
  <cols>
    <col min="1" max="1" width="11.6640625" customWidth="1"/>
    <col min="2" max="2" width="5.77734375" customWidth="1"/>
    <col min="3" max="3" width="8.4453125" customWidth="1"/>
    <col min="4" max="4" width="8.21484375" customWidth="1"/>
    <col min="5" max="5" width="6.77734375" customWidth="1"/>
    <col min="6" max="6" width="9.10546875" customWidth="1"/>
    <col min="7" max="7" width="8.99609375" customWidth="1"/>
    <col min="8" max="256" width="6.6640625" customWidth="1"/>
  </cols>
  <sheetData>
    <row r="1" spans="1:7" ht="15">
      <c r="A1" t="s">
        <v>1116</v>
      </c>
    </row>
    <row r="2" spans="1:7" ht="15">
      <c r="A2">
        <v>2007</v>
      </c>
    </row>
    <row r="3" spans="1:7" ht="15">
      <c r="C3" t="s">
        <v>732</v>
      </c>
      <c r="D3" t="s">
        <v>603</v>
      </c>
      <c r="E3" t="s">
        <v>1233</v>
      </c>
      <c r="F3">
        <f>Exchange!C4</f>
        <v>1.4127200000000002</v>
      </c>
      <c r="G3">
        <f>Exchange!D4</f>
        <v>1.3593000000000002</v>
      </c>
    </row>
    <row r="4" spans="1:7" ht="15">
      <c r="B4" t="s">
        <v>1353</v>
      </c>
      <c r="C4" t="s">
        <v>754</v>
      </c>
      <c r="D4" t="s">
        <v>699</v>
      </c>
      <c r="E4" t="s">
        <v>29</v>
      </c>
      <c r="F4" t="s">
        <v>588</v>
      </c>
      <c r="G4" t="s">
        <v>1291</v>
      </c>
    </row>
    <row r="5" spans="1:7" ht="15">
      <c r="A5" t="s">
        <v>1316</v>
      </c>
      <c r="B5">
        <v>12</v>
      </c>
      <c r="E5">
        <v>0.088</v>
      </c>
      <c r="F5">
        <f>E5*$F$3</f>
        <v>0.12431936</v>
      </c>
      <c r="G5">
        <f>E5*$G$3</f>
        <v>0.11961840000000001</v>
      </c>
    </row>
    <row r="6" spans="1:7" ht="15"/>
    <row r="7" spans="1:7" ht="15">
      <c r="A7" t="s">
        <v>1011</v>
      </c>
      <c r="B7">
        <v>12</v>
      </c>
    </row>
    <row r="8" spans="1:7" ht="15">
      <c r="A8" t="s">
        <v>287</v>
      </c>
      <c r="E8">
        <v>0.46</v>
      </c>
      <c r="F8">
        <f>E8*$F$3</f>
        <v>0.6498512000000001</v>
      </c>
      <c r="G8">
        <f>E8*$G$3</f>
        <v>0.6252780000000001</v>
      </c>
    </row>
    <row r="9" spans="1:7" ht="15">
      <c r="A9" t="s">
        <v>284</v>
      </c>
      <c r="E9">
        <v>0.41</v>
      </c>
      <c r="F9">
        <f>E9*$F$3</f>
        <v>0.5792152</v>
      </c>
      <c r="G9">
        <f>E9*$G$3</f>
        <v>0.5573130000000001</v>
      </c>
    </row>
    <row r="10" spans="1:7" ht="15">
      <c r="A10" t="s">
        <v>367</v>
      </c>
      <c r="E10">
        <v>0.26</v>
      </c>
      <c r="F10">
        <f>E10*$F$3</f>
        <v>0.36730720000000006</v>
      </c>
      <c r="G10">
        <f>E10*$G$3</f>
        <v>0.35341800000000007</v>
      </c>
    </row>
    <row r="11" spans="1:7" ht="15"/>
    <row r="12" spans="1:7" ht="15">
      <c r="A12" t="s">
        <v>555</v>
      </c>
      <c r="B12">
        <v>12</v>
      </c>
    </row>
    <row r="13" spans="1:7" ht="15">
      <c r="A13" t="s">
        <v>304</v>
      </c>
      <c r="E13">
        <v>0.16</v>
      </c>
      <c r="F13">
        <f>E13*$F$3</f>
        <v>0.22603520000000005</v>
      </c>
      <c r="G13">
        <f>E13*$G$3</f>
        <v>0.21748800000000004</v>
      </c>
    </row>
    <row r="14" spans="1:7" ht="15">
      <c r="A14" t="s">
        <v>343</v>
      </c>
      <c r="E14">
        <v>0.14</v>
      </c>
      <c r="F14">
        <f>E14*$F$3</f>
        <v>0.19778080000000003</v>
      </c>
      <c r="G14">
        <f>E14*$G$3</f>
        <v>0.19030200000000005</v>
      </c>
    </row>
    <row r="15" spans="1:5" ht="15"/>
    <row r="16" spans="1:5" ht="15">
      <c r="A16" t="s">
        <v>922</v>
      </c>
    </row>
    <row r="17" spans="1:5" ht="15"/>
    <row r="18" spans="1:5" ht="15"/>
    <row r="19" spans="1:5" ht="15"/>
    <row r="20" spans="1:5" ht="15"/>
    <row r="21" spans="1:5" ht="15"/>
    <row r="22" spans="1:5" ht="15"/>
    <row r="23" spans="1:5" ht="15"/>
    <row r="24" spans="1:5" ht="15"/>
    <row r="25" spans="1:5" ht="15"/>
    <row r="26" spans="1:5" ht="15"/>
    <row r="27" spans="1:5" ht="15"/>
    <row r="28" spans="1:5" ht="15"/>
    <row r="29" spans="1:5" ht="15"/>
    <row r="30" spans="1:5" ht="15"/>
    <row r="31" spans="1:5" ht="15"/>
    <row r="32" spans="1:5" ht="15"/>
    <row r="33" spans="1:5" ht="15"/>
    <row r="34" spans="1:5" ht="15"/>
  </sheetData>
  <sheetProtection/>
  <printOptions gridLines="1"/>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H38"/>
  <sheetViews>
    <sheetView defaultGridColor="0" colorId="0" workbookViewId="0" topLeftCell="A1">
      <pane topLeftCell="A1" activePane="topLeft" state="split"/>
      <selection pane="topLeft" activeCell="E8" sqref="E8"/>
    </sheetView>
  </sheetViews>
  <sheetFormatPr defaultColWidth="7.10546875" defaultRowHeight="15"/>
  <cols>
    <col min="1" max="1" width="16.21484375" customWidth="1"/>
    <col min="2" max="2" width="5.77734375" customWidth="1"/>
    <col min="3" max="3" width="8.10546875" customWidth="1"/>
    <col min="4" max="4" width="7.88671875" customWidth="1"/>
    <col min="5" max="5" width="6.77734375" customWidth="1"/>
    <col min="6" max="6" width="8.6640625" customWidth="1"/>
    <col min="7" max="7" width="8.5546875" customWidth="1"/>
    <col min="8" max="8" width="8.88671875" customWidth="1"/>
    <col min="9" max="256" width="6.6640625" customWidth="1"/>
  </cols>
  <sheetData>
    <row r="1" ht="15">
      <c r="A1" t="s">
        <v>1066</v>
      </c>
    </row>
    <row r="2" ht="15">
      <c r="A2">
        <v>2006</v>
      </c>
    </row>
    <row r="3" spans="1:7" ht="15">
      <c r="C3" t="s">
        <v>732</v>
      </c>
      <c r="D3" t="s">
        <v>603</v>
      </c>
      <c r="E3" t="s">
        <v>1233</v>
      </c>
      <c r="F3">
        <f>Exchange!C4</f>
        <v>1.4127200000000002</v>
      </c>
      <c r="G3">
        <f>Exchange!D4</f>
        <v>1.3593000000000002</v>
      </c>
    </row>
    <row r="4" spans="1:8" ht="15">
      <c r="B4" t="s">
        <v>1353</v>
      </c>
      <c r="C4" t="s">
        <v>754</v>
      </c>
      <c r="D4" t="s">
        <v>699</v>
      </c>
      <c r="E4" t="s">
        <v>29</v>
      </c>
      <c r="F4" t="s">
        <v>588</v>
      </c>
      <c r="G4" t="s">
        <v>1291</v>
      </c>
      <c r="H4" t="s">
        <v>632</v>
      </c>
    </row>
    <row r="5" spans="1:8" ht="15">
      <c r="A5" t="s">
        <v>1316</v>
      </c>
      <c r="B5">
        <v>15</v>
      </c>
      <c r="E5">
        <v>0.0862</v>
      </c>
      <c r="F5">
        <f>E5*$F$3</f>
        <v>0.12177646400000001</v>
      </c>
      <c r="G5">
        <f>E5*$G$3</f>
        <v>0.11717166000000001</v>
      </c>
    </row>
    <row r="6" spans="1:8" ht="15">
      <c r="F6" s="33"/>
      <c r="G6" s="33"/>
    </row>
    <row r="7" spans="1:8" ht="15">
      <c r="A7" t="s">
        <v>1013</v>
      </c>
      <c r="E7">
        <v>0.529</v>
      </c>
      <c r="F7">
        <f>E7*$F$3</f>
        <v>0.7473288800000002</v>
      </c>
      <c r="G7">
        <f>E7*$G$3</f>
        <v>0.7190697000000001</v>
      </c>
    </row>
    <row r="8" spans="1:8" ht="15">
      <c r="A8" t="s">
        <v>55</v>
      </c>
      <c r="B8">
        <v>20</v>
      </c>
      <c r="E8">
        <v>0.4867</v>
      </c>
      <c r="F8">
        <f>E8*$F$3</f>
        <v>0.6875708240000001</v>
      </c>
      <c r="G8">
        <f>E8*$G$3</f>
        <v>0.6615713100000001</v>
      </c>
      <c r="H8">
        <v>12.89</v>
      </c>
    </row>
    <row r="9" spans="1:8" ht="15">
      <c r="A9" t="s">
        <v>115</v>
      </c>
      <c r="B9">
        <v>20</v>
      </c>
      <c r="E9">
        <v>0.48300000000000004</v>
      </c>
      <c r="F9">
        <f>E9*$F$3</f>
        <v>0.6823437600000002</v>
      </c>
      <c r="G9">
        <f>E9*$G$3</f>
        <v>0.6565419000000001</v>
      </c>
      <c r="H9">
        <v>12.79</v>
      </c>
    </row>
    <row r="10" spans="1:8" ht="15">
      <c r="A10" t="s">
        <v>187</v>
      </c>
      <c r="F10" s="33"/>
      <c r="G10" s="33"/>
    </row>
    <row r="11" spans="1:8" ht="15">
      <c r="F11" s="33"/>
      <c r="G11" s="33"/>
    </row>
    <row r="12" spans="1:8" ht="15">
      <c r="A12" t="s">
        <v>1162</v>
      </c>
      <c r="B12">
        <v>15</v>
      </c>
      <c r="E12">
        <v>0.082</v>
      </c>
      <c r="F12">
        <f>E12*$F$3</f>
        <v>0.11584304000000002</v>
      </c>
      <c r="G12">
        <f>E12*$G$3</f>
        <v>0.11146260000000002</v>
      </c>
    </row>
    <row r="13" spans="1:8" ht="15">
      <c r="A13" t="s">
        <v>562</v>
      </c>
      <c r="B13">
        <v>15</v>
      </c>
      <c r="E13">
        <v>0.1026</v>
      </c>
      <c r="F13">
        <f>E13*$F$3</f>
        <v>0.144945072</v>
      </c>
      <c r="G13">
        <f>E13*$G$3</f>
        <v>0.13946418000000002</v>
      </c>
    </row>
    <row r="14" spans="1:8" ht="15">
      <c r="A14" t="s">
        <v>563</v>
      </c>
      <c r="B14">
        <v>15</v>
      </c>
      <c r="E14">
        <v>0.0911</v>
      </c>
      <c r="F14">
        <f>E14*$F$3</f>
        <v>0.128698792</v>
      </c>
      <c r="G14">
        <f>E14*$G$3</f>
        <v>0.12383223000000002</v>
      </c>
    </row>
    <row r="15" spans="1:8" ht="15">
      <c r="A15" t="s">
        <v>564</v>
      </c>
      <c r="B15">
        <v>15</v>
      </c>
      <c r="E15">
        <v>0.802</v>
      </c>
      <c r="F15">
        <f>E15*$F$3</f>
        <v>1.1330014400000001</v>
      </c>
      <c r="G15">
        <f>E15*$G$3</f>
        <v>1.0901586000000003</v>
      </c>
    </row>
    <row r="16" spans="1:8" ht="15">
      <c r="A16" t="s">
        <v>555</v>
      </c>
      <c r="B16">
        <v>15</v>
      </c>
      <c r="E16">
        <v>0.0769</v>
      </c>
      <c r="F16">
        <f>E16*$F$3</f>
        <v>0.10863816800000001</v>
      </c>
      <c r="G16">
        <f>E16*$G$3</f>
        <v>0.10453017</v>
      </c>
    </row>
    <row r="17" spans="1:8" ht="15">
      <c r="A17" t="s">
        <v>555</v>
      </c>
      <c r="B17">
        <v>15</v>
      </c>
      <c r="E17">
        <v>0.101</v>
      </c>
      <c r="F17">
        <f>E17*$F$3</f>
        <v>0.14268472000000004</v>
      </c>
      <c r="G17">
        <f>E17*$G$3</f>
        <v>0.13728930000000003</v>
      </c>
    </row>
    <row r="18" spans="1:8" ht="15">
      <c r="A18" t="s">
        <v>736</v>
      </c>
      <c r="B18">
        <v>15</v>
      </c>
      <c r="E18">
        <v>0.1576</v>
      </c>
      <c r="F18">
        <f>E18*$F$3</f>
        <v>0.22264467200000002</v>
      </c>
      <c r="G18">
        <f>E18*$G$3</f>
        <v>0.21422568</v>
      </c>
    </row>
    <row r="19" spans="1:8" ht="15"/>
    <row r="20" spans="1:8" ht="15">
      <c r="A20" t="s">
        <v>1204</v>
      </c>
    </row>
    <row r="21" spans="1:8" ht="15">
      <c r="A21" t="s">
        <v>678</v>
      </c>
    </row>
    <row r="22" spans="1:8" ht="15">
      <c r="A22" t="s">
        <v>690</v>
      </c>
    </row>
    <row r="23" spans="1:8" ht="15">
      <c r="A23" t="s">
        <v>501</v>
      </c>
    </row>
    <row r="24" spans="1:8" ht="15">
      <c r="A24" t="s">
        <v>767</v>
      </c>
    </row>
    <row r="25" spans="1:8" ht="15"/>
    <row r="26" spans="1:8" ht="15">
      <c r="A26" t="s">
        <v>1198</v>
      </c>
    </row>
    <row r="27" spans="1:8" ht="15"/>
    <row r="28" spans="1:8" ht="15"/>
    <row r="29" spans="1:8" ht="15"/>
    <row r="30" spans="1:8" ht="15"/>
    <row r="31" spans="1:8" ht="15"/>
    <row r="32" spans="1:8" ht="15"/>
    <row r="33" spans="1:8" ht="15"/>
    <row r="34" spans="1:8" ht="15"/>
    <row r="35" ht="15"/>
    <row r="36" ht="15"/>
    <row r="37" ht="15"/>
    <row r="38" ht="15"/>
  </sheetData>
  <sheetProtection/>
  <printOptions gridLines="1"/>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3"/>
  <sheetViews>
    <sheetView defaultGridColor="0" colorId="0" workbookViewId="0" topLeftCell="A1">
      <pane topLeftCell="A1" activePane="topLeft" state="split"/>
      <selection pane="topLeft" activeCell="F7" sqref="F7"/>
    </sheetView>
  </sheetViews>
  <sheetFormatPr defaultColWidth="7.10546875" defaultRowHeight="15"/>
  <cols>
    <col min="1" max="1" width="11.88671875" style="0" customWidth="1"/>
    <col min="2" max="2" width="5.88671875" style="0" customWidth="1"/>
    <col min="3" max="3" width="8.5546875" style="0" customWidth="1"/>
    <col min="4" max="4" width="8.3359375" style="0" customWidth="1"/>
    <col min="5" max="5" width="6.3359375" style="0" customWidth="1"/>
    <col min="6" max="6" width="9.21484375" style="0" customWidth="1"/>
    <col min="7" max="7" width="9.10546875" style="0" customWidth="1"/>
  </cols>
  <sheetData>
    <row r="1" spans="1:7" ht="15">
      <c r="A1" t="s">
        <v>1117</v>
      </c>
    </row>
    <row r="2" ht="15">
      <c r="A2">
        <v>39604</v>
      </c>
    </row>
    <row r="3" spans="1:7" ht="15"/>
    <row r="4" spans="1:7" ht="15">
      <c r="C4" t="s">
        <v>732</v>
      </c>
      <c r="D4" t="s">
        <v>603</v>
      </c>
      <c r="E4" t="s">
        <v>1233</v>
      </c>
      <c r="F4">
        <f>Exchange!C4</f>
        <v>1.4127200000000002</v>
      </c>
      <c r="G4">
        <f>Exchange!D4</f>
        <v>1.3593000000000002</v>
      </c>
    </row>
    <row r="5" spans="1:7" ht="15">
      <c r="B5" t="s">
        <v>1353</v>
      </c>
      <c r="C5" t="s">
        <v>754</v>
      </c>
      <c r="D5" t="s">
        <v>699</v>
      </c>
      <c r="E5" t="s">
        <v>29</v>
      </c>
      <c r="F5" t="s">
        <v>588</v>
      </c>
      <c r="G5" t="s">
        <v>1291</v>
      </c>
    </row>
    <row r="6" spans="1:7" ht="15">
      <c r="A6" t="s">
        <v>1316</v>
      </c>
      <c r="C6" s="45">
        <v>22000</v>
      </c>
      <c r="E6">
        <v>0.03</v>
      </c>
      <c r="F6">
        <f>E6*F$4</f>
        <v>0.042381600000000005</v>
      </c>
      <c r="G6">
        <f>E6*G$4</f>
        <v>0.040779</v>
      </c>
    </row>
    <row r="7" spans="1:7" ht="15">
      <c r="A7" t="s">
        <v>149</v>
      </c>
      <c r="E7">
        <v>0.003</v>
      </c>
      <c r="F7">
        <f>E7*F$4</f>
        <v>0.00423816</v>
      </c>
      <c r="G7">
        <f>E7*G$4</f>
        <v>0.004077900000000001</v>
      </c>
    </row>
    <row r="9" spans="1:7" ht="15">
      <c r="A9" t="s">
        <v>1321</v>
      </c>
      <c r="E9">
        <v>0.08</v>
      </c>
      <c r="F9">
        <f>E9*F$4</f>
        <v>0.11301760000000002</v>
      </c>
      <c r="G9">
        <f>E9*G$4</f>
        <v>0.10874400000000002</v>
      </c>
    </row>
    <row r="12" ht="15">
      <c r="A12" t="s">
        <v>576</v>
      </c>
    </row>
    <row r="13" ht="15">
      <c r="A13" t="s">
        <v>930</v>
      </c>
    </row>
  </sheetData>
  <sheetProtection/>
  <printOptions gridLines="1"/>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16"/>
  <sheetViews>
    <sheetView defaultGridColor="0" colorId="0" workbookViewId="0" topLeftCell="A1">
      <pane topLeftCell="A1" activePane="topLeft" state="split"/>
      <selection pane="topLeft" activeCell="A1" sqref="A1"/>
    </sheetView>
  </sheetViews>
  <sheetFormatPr defaultColWidth="7.10546875" defaultRowHeight="15"/>
  <cols>
    <col min="1" max="1" width="14.99609375" customWidth="1"/>
    <col min="2" max="2" width="18.21484375" customWidth="1"/>
    <col min="3" max="3" width="17.4453125" customWidth="1"/>
    <col min="4" max="4" width="9.3359375" customWidth="1"/>
    <col min="5" max="6" width="6.6640625" customWidth="1"/>
    <col min="7" max="7" width="12.3359375" customWidth="1"/>
    <col min="8" max="8" width="15.10546875" customWidth="1"/>
    <col min="9" max="9" width="7.5546875" customWidth="1"/>
    <col min="10" max="256" width="6.6640625" customWidth="1"/>
  </cols>
  <sheetData>
    <row r="1" spans="1:6" ht="15">
      <c r="A1" t="s">
        <v>1221</v>
      </c>
    </row>
    <row r="2" spans="1:4" ht="15"/>
    <row r="3" spans="1:4" ht="15"/>
    <row r="4" spans="1:4" ht="15"/>
    <row r="5" spans="1:4" ht="15"/>
    <row r="6" spans="1:4" ht="15"/>
    <row r="7" spans="1:3" ht="15"/>
    <row r="8" spans="1:3" ht="15"/>
    <row r="9" spans="1:4" ht="15"/>
    <row r="10" spans="1:4" ht="15"/>
    <row r="11" spans="1:4" ht="15"/>
    <row r="12" spans="2:4" ht="15"/>
    <row r="13" spans="2:4" ht="15"/>
    <row r="14" spans="2:4" ht="15"/>
    <row r="15" spans="2:4" ht="15"/>
    <row r="16" spans="2:4" ht="15"/>
  </sheetData>
  <sheetProtection/>
  <printOptions gridLines="1"/>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6"/>
  <sheetViews>
    <sheetView defaultGridColor="0" colorId="0" workbookViewId="0" topLeftCell="A1">
      <pane topLeftCell="A1" activePane="topLeft" state="split"/>
      <selection pane="topLeft" activeCell="A1" sqref="A1"/>
    </sheetView>
  </sheetViews>
  <sheetFormatPr defaultColWidth="7.10546875" defaultRowHeight="15"/>
  <sheetData>
    <row r="1" spans="1:7" ht="15">
      <c r="A1" t="s">
        <v>1136</v>
      </c>
    </row>
    <row r="2" spans="1:7" ht="15">
      <c r="A2">
        <v>2007</v>
      </c>
    </row>
    <row r="3" spans="1:7" ht="15">
      <c r="C3" t="s">
        <v>732</v>
      </c>
      <c r="D3" t="s">
        <v>603</v>
      </c>
      <c r="E3" t="s">
        <v>1233</v>
      </c>
      <c r="F3">
        <f>Exchange!C4</f>
        <v>1.4127200000000002</v>
      </c>
      <c r="G3">
        <f>Exchange!D4</f>
        <v>1.3593000000000002</v>
      </c>
    </row>
    <row r="4" spans="1:7" ht="15">
      <c r="B4" t="s">
        <v>1353</v>
      </c>
      <c r="C4" t="s">
        <v>754</v>
      </c>
      <c r="D4" t="s">
        <v>699</v>
      </c>
      <c r="E4" t="s">
        <v>29</v>
      </c>
      <c r="F4" t="s">
        <v>588</v>
      </c>
      <c r="G4" t="s">
        <v>1291</v>
      </c>
    </row>
    <row r="5" spans="1:7" ht="15">
      <c r="A5" t="s">
        <v>1020</v>
      </c>
    </row>
    <row r="6" spans="1:7" ht="15"/>
    <row r="7" spans="1:7" ht="15"/>
    <row r="8" spans="1:7" ht="15"/>
    <row r="9" spans="1:7" ht="15"/>
    <row r="10" spans="1:7" ht="15"/>
    <row r="11" spans="1:7" ht="15"/>
    <row r="12" spans="1:7" ht="15"/>
    <row r="13" spans="1:7" ht="15"/>
    <row r="14" spans="1:7" ht="15"/>
    <row r="15" spans="1:7" ht="15"/>
    <row r="16" spans="1:7" ht="15">
      <c r="A16" t="s">
        <v>923</v>
      </c>
    </row>
  </sheetData>
  <sheetProtection/>
  <mergeCells count="1">
    <mergeCell ref="A5:G5"/>
  </mergeCells>
  <printOptions gridLines="1"/>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E10"/>
  <sheetViews>
    <sheetView defaultGridColor="0" colorId="0" workbookViewId="0" topLeftCell="A1">
      <pane topLeftCell="A1" activePane="topLeft" state="split"/>
      <selection pane="topLeft" activeCell="A8" sqref="A8"/>
    </sheetView>
  </sheetViews>
  <sheetFormatPr defaultColWidth="7.10546875" defaultRowHeight="15"/>
  <cols>
    <col min="1" max="1" width="12.6640625" style="0" customWidth="1"/>
    <col min="2" max="2" width="5.88671875" style="0" customWidth="1"/>
    <col min="3" max="3" width="6.3359375" style="0" customWidth="1"/>
    <col min="4" max="4" width="9.21484375" style="0" customWidth="1"/>
    <col min="5" max="5" width="9.10546875" style="0" customWidth="1"/>
  </cols>
  <sheetData>
    <row r="1" spans="1:5" ht="15">
      <c r="A1" t="s">
        <v>733</v>
      </c>
    </row>
    <row r="2" spans="1:5" ht="15"/>
    <row r="3" spans="1:5" ht="15">
      <c r="C3">
        <f>Exchange!B6</f>
        <v>0.7356727727506804</v>
      </c>
      <c r="D3">
        <f>Exchange!C6</f>
        <v>1.0392996395203413</v>
      </c>
    </row>
    <row r="4" spans="1:5" ht="15">
      <c r="B4" t="s">
        <v>1353</v>
      </c>
      <c r="C4" t="s">
        <v>29</v>
      </c>
      <c r="D4" t="s">
        <v>588</v>
      </c>
      <c r="E4" t="s">
        <v>1291</v>
      </c>
    </row>
    <row r="5" spans="1:5" ht="15">
      <c r="A5" t="s">
        <v>1180</v>
      </c>
    </row>
    <row r="6" spans="1:5" ht="15">
      <c r="A6" t="s">
        <v>64</v>
      </c>
      <c r="B6">
        <v>20</v>
      </c>
      <c r="C6">
        <f>C$3*$E6</f>
        <v>0.23541528728021774</v>
      </c>
      <c r="D6">
        <f>D$3*$E6</f>
        <v>0.3325758846465092</v>
      </c>
      <c r="E6">
        <v>0.32</v>
      </c>
    </row>
    <row r="7" spans="1:5" ht="15">
      <c r="A7" t="s">
        <v>186</v>
      </c>
      <c r="B7">
        <v>20</v>
      </c>
      <c r="C7">
        <f>C$3*$E7</f>
        <v>0.19127492091517692</v>
      </c>
      <c r="D7">
        <f>D$3*$E7</f>
        <v>0.27021790627528874</v>
      </c>
      <c r="E7">
        <v>0.26</v>
      </c>
    </row>
    <row r="8" spans="3:5" ht="15"/>
    <row r="9" ht="15">
      <c r="A9" t="s">
        <v>646</v>
      </c>
    </row>
    <row r="10" ht="15">
      <c r="A10" t="s">
        <v>780</v>
      </c>
    </row>
  </sheetData>
  <sheetProtection/>
  <printOptions gridLines="1"/>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14"/>
  <sheetViews>
    <sheetView defaultGridColor="0" colorId="0" workbookViewId="0" topLeftCell="A1">
      <pane topLeftCell="A1" activePane="topLeft" state="split"/>
      <selection pane="topLeft" activeCell="G5" sqref="G5"/>
    </sheetView>
  </sheetViews>
  <sheetFormatPr defaultColWidth="7.10546875" defaultRowHeight="15"/>
  <cols>
    <col min="1" max="1" width="11.3359375" style="0" customWidth="1"/>
    <col min="2" max="2" width="5.88671875" style="0" customWidth="1"/>
    <col min="3" max="3" width="8.5546875" style="0" customWidth="1"/>
    <col min="4" max="4" width="8.3359375" style="0" customWidth="1"/>
    <col min="5" max="5" width="6.3359375" style="0" customWidth="1"/>
    <col min="6" max="6" width="9.21484375" style="0" customWidth="1"/>
    <col min="7" max="7" width="9.10546875" style="0" customWidth="1"/>
  </cols>
  <sheetData>
    <row r="1" spans="1:7" ht="15">
      <c r="A1" t="s">
        <v>1118</v>
      </c>
    </row>
    <row r="2" spans="1:7" ht="15">
      <c r="A2">
        <v>2010</v>
      </c>
    </row>
    <row r="3" spans="1:7" ht="15">
      <c r="C3" t="s">
        <v>732</v>
      </c>
      <c r="D3" t="s">
        <v>603</v>
      </c>
      <c r="E3" t="s">
        <v>1233</v>
      </c>
      <c r="F3">
        <f>Exchange!C4</f>
        <v>1.4127200000000002</v>
      </c>
      <c r="G3">
        <f>Exchange!D4</f>
        <v>1.3593000000000002</v>
      </c>
    </row>
    <row r="4" spans="1:7" ht="15">
      <c r="B4" t="s">
        <v>1353</v>
      </c>
      <c r="C4" t="s">
        <v>754</v>
      </c>
      <c r="D4" t="s">
        <v>699</v>
      </c>
      <c r="E4" t="s">
        <v>29</v>
      </c>
      <c r="F4" t="s">
        <v>588</v>
      </c>
      <c r="G4" t="s">
        <v>1291</v>
      </c>
    </row>
    <row r="5" spans="1:7" ht="15">
      <c r="A5" t="s">
        <v>1324</v>
      </c>
      <c r="B5">
        <v>12</v>
      </c>
      <c r="E5">
        <v>0.0835</v>
      </c>
      <c r="F5">
        <f>E5*F$3</f>
        <v>0.11796212000000002</v>
      </c>
      <c r="G5">
        <f>E5*G$3</f>
        <v>0.11350155000000002</v>
      </c>
    </row>
    <row r="6" spans="1:5" ht="15"/>
    <row r="12" spans="1:7" ht="15">
      <c r="A12" t="s">
        <v>956</v>
      </c>
    </row>
    <row r="13" ht="15">
      <c r="A13" t="s">
        <v>705</v>
      </c>
    </row>
    <row r="14" spans="1:7" ht="15">
      <c r="A14" t="s">
        <v>800</v>
      </c>
    </row>
  </sheetData>
  <sheetProtection/>
  <mergeCells count="2">
    <mergeCell ref="A12:G12"/>
    <mergeCell ref="A14:G14"/>
  </mergeCells>
  <printOptions gridLines="1"/>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H44"/>
  <sheetViews>
    <sheetView defaultGridColor="0" colorId="0" workbookViewId="0" topLeftCell="A1">
      <pane topLeftCell="A1" activePane="topLeft" state="split"/>
      <selection pane="topLeft" activeCell="A1" sqref="A1"/>
    </sheetView>
  </sheetViews>
  <sheetFormatPr defaultColWidth="7.10546875" defaultRowHeight="15"/>
  <cols>
    <col min="1" max="1" width="41.6640625" style="0" customWidth="1"/>
    <col min="2" max="2" width="5.88671875" style="0" customWidth="1"/>
    <col min="3" max="3" width="8.3359375" style="0" customWidth="1"/>
    <col min="4" max="4" width="6.3359375" customWidth="1"/>
    <col min="5" max="5" width="9.21484375" customWidth="1"/>
    <col min="6" max="6" width="9.10546875" customWidth="1"/>
    <col min="7" max="7" width="10.4453125" style="0" customWidth="1"/>
  </cols>
  <sheetData>
    <row r="1" ht="15">
      <c r="A1" t="s">
        <v>503</v>
      </c>
    </row>
    <row r="2" ht="15">
      <c r="A2">
        <v>40204</v>
      </c>
    </row>
    <row r="3" spans="1:7" ht="15">
      <c r="C3" t="s">
        <v>848</v>
      </c>
      <c r="D3" t="s">
        <v>1233</v>
      </c>
      <c r="E3">
        <f>Exchange!C4</f>
        <v>1.4127200000000002</v>
      </c>
      <c r="F3">
        <f>Exchange!D4</f>
        <v>1.3593000000000002</v>
      </c>
      <c r="G3" t="s">
        <v>643</v>
      </c>
    </row>
    <row r="4" spans="1:7" ht="15">
      <c r="B4" t="s">
        <v>1353</v>
      </c>
      <c r="C4" t="s">
        <v>699</v>
      </c>
      <c r="D4" t="s">
        <v>29</v>
      </c>
      <c r="E4" t="s">
        <v>588</v>
      </c>
      <c r="F4" t="s">
        <v>1291</v>
      </c>
      <c r="G4" t="s">
        <v>171</v>
      </c>
    </row>
    <row r="5" ht="15">
      <c r="A5" t="s">
        <v>1011</v>
      </c>
    </row>
    <row r="6" spans="1:6" ht="15">
      <c r="A6" t="s">
        <v>625</v>
      </c>
    </row>
    <row r="7" spans="1:8" ht="15">
      <c r="A7" t="s">
        <v>582</v>
      </c>
      <c r="B7">
        <v>20</v>
      </c>
      <c r="D7">
        <v>0.58</v>
      </c>
      <c r="E7">
        <f>D7*$E$3</f>
        <v>0.8193776</v>
      </c>
      <c r="F7">
        <f>D7*$F$3</f>
        <v>0.788394</v>
      </c>
      <c r="G7" s="28">
        <v>-0.09</v>
      </c>
      <c r="H7" t="s">
        <v>545</v>
      </c>
    </row>
    <row r="8" spans="1:7" ht="15">
      <c r="A8" t="s">
        <v>581</v>
      </c>
      <c r="D8">
        <v>0.5</v>
      </c>
      <c r="E8">
        <f>D8*$E$3</f>
        <v>0.7063600000000001</v>
      </c>
      <c r="F8">
        <f>D8*$F$3</f>
        <v>0.6796500000000001</v>
      </c>
      <c r="G8" s="28">
        <v>-0.09</v>
      </c>
    </row>
    <row r="9" spans="1:7" ht="15">
      <c r="A9" t="s">
        <v>1156</v>
      </c>
      <c r="B9">
        <v>20</v>
      </c>
      <c r="D9">
        <v>0.42</v>
      </c>
      <c r="E9">
        <f>D9*$E$3</f>
        <v>0.5933424</v>
      </c>
      <c r="F9">
        <f>D9*$F$3</f>
        <v>0.570906</v>
      </c>
      <c r="G9" s="28">
        <v>-0.09</v>
      </c>
    </row>
    <row r="10" spans="4:7" ht="15"/>
    <row r="11" spans="1:7" ht="15">
      <c r="A11" t="s">
        <v>751</v>
      </c>
      <c r="D11">
        <v>0.314</v>
      </c>
      <c r="E11">
        <f>D11*$E$3</f>
        <v>0.44359408000000006</v>
      </c>
      <c r="F11">
        <f>D11*$F$3</f>
        <v>0.42682020000000004</v>
      </c>
      <c r="G11" s="28">
        <v>-0.09</v>
      </c>
    </row>
    <row r="12" spans="1:7" ht="15">
      <c r="A12" t="s">
        <v>752</v>
      </c>
    </row>
    <row r="13" spans="1:7" ht="15">
      <c r="A13" t="s">
        <v>150</v>
      </c>
      <c r="D13">
        <v>0.314</v>
      </c>
      <c r="E13">
        <f>D13*$E$3</f>
        <v>0.44359408000000006</v>
      </c>
      <c r="F13">
        <f>D13*$F$3</f>
        <v>0.42682020000000004</v>
      </c>
      <c r="G13" s="28">
        <v>-0.09</v>
      </c>
    </row>
    <row r="14" spans="1:7" ht="15">
      <c r="A14" t="s">
        <v>240</v>
      </c>
      <c r="G14" s="28"/>
    </row>
    <row r="15" spans="1:7" ht="15">
      <c r="A15" t="s">
        <v>28</v>
      </c>
      <c r="B15">
        <v>20</v>
      </c>
      <c r="C15">
        <v>1</v>
      </c>
      <c r="D15">
        <f>C15*D$13</f>
        <v>0.314</v>
      </c>
      <c r="E15">
        <f>D15*$E$3</f>
        <v>0.44359408000000006</v>
      </c>
      <c r="F15">
        <f>D15*$F$3</f>
        <v>0.42682020000000004</v>
      </c>
      <c r="G15" s="28">
        <v>-0.09</v>
      </c>
    </row>
    <row r="16" spans="1:7" ht="15">
      <c r="A16" t="s">
        <v>27</v>
      </c>
      <c r="B16">
        <v>20</v>
      </c>
      <c r="C16">
        <v>1.03</v>
      </c>
      <c r="D16">
        <f>C16*D$13</f>
        <v>0.32342</v>
      </c>
      <c r="E16">
        <f>D16*$E$3</f>
        <v>0.45690190240000006</v>
      </c>
      <c r="F16">
        <f>D16*$F$3</f>
        <v>0.43962480600000003</v>
      </c>
      <c r="G16" s="28">
        <v>-0.09</v>
      </c>
    </row>
    <row r="17" spans="1:7" ht="15">
      <c r="A17" t="s">
        <v>20</v>
      </c>
      <c r="B17">
        <v>20</v>
      </c>
      <c r="C17">
        <v>1.1</v>
      </c>
      <c r="D17">
        <f>C17*D$13</f>
        <v>0.34540000000000004</v>
      </c>
      <c r="E17">
        <f>D17*$E$3</f>
        <v>0.4879534880000001</v>
      </c>
      <c r="F17">
        <f>D17*$F$3</f>
        <v>0.46950222000000014</v>
      </c>
      <c r="G17" s="28">
        <v>-0.09</v>
      </c>
    </row>
    <row r="18" spans="1:7" ht="15">
      <c r="A18" t="s">
        <v>24</v>
      </c>
      <c r="B18">
        <v>20</v>
      </c>
      <c r="C18">
        <v>1.1500000000000001</v>
      </c>
      <c r="D18">
        <f>C18*D$13</f>
        <v>0.36110000000000003</v>
      </c>
      <c r="E18">
        <f>D18*$E$3</f>
        <v>0.5101331920000001</v>
      </c>
      <c r="F18">
        <f>D18*$F$3</f>
        <v>0.49084323000000013</v>
      </c>
      <c r="G18" s="28">
        <v>-0.09</v>
      </c>
    </row>
    <row r="19" spans="1:7" ht="15">
      <c r="A19" t="s">
        <v>26</v>
      </c>
      <c r="B19">
        <v>20</v>
      </c>
      <c r="C19">
        <v>1.2</v>
      </c>
      <c r="D19">
        <f>C19*D$13</f>
        <v>0.37679999999999997</v>
      </c>
      <c r="E19">
        <f>D19*$E$3</f>
        <v>0.532312896</v>
      </c>
      <c r="F19">
        <f>D19*$F$3</f>
        <v>0.5121842400000001</v>
      </c>
      <c r="G19" s="28">
        <v>-0.09</v>
      </c>
    </row>
    <row r="20" spans="3:6" ht="15"/>
    <row r="21" spans="1:4" ht="15">
      <c r="A21" t="s">
        <v>995</v>
      </c>
    </row>
    <row r="22" spans="2:7" ht="15">
      <c r="B22">
        <v>20</v>
      </c>
      <c r="D22">
        <v>0.4</v>
      </c>
      <c r="E22">
        <f>D22*$E$3</f>
        <v>0.5650880000000001</v>
      </c>
      <c r="F22">
        <f>D22*$F$3</f>
        <v>0.5437200000000001</v>
      </c>
      <c r="G22" s="28">
        <v>-0.09</v>
      </c>
    </row>
    <row r="23" ht="15"/>
    <row r="24" spans="1:4" ht="15">
      <c r="A24" t="s">
        <v>647</v>
      </c>
    </row>
    <row r="25" spans="1:4" ht="15">
      <c r="A25" t="s">
        <v>529</v>
      </c>
    </row>
    <row r="26" spans="1:7" ht="15">
      <c r="A26" t="s">
        <v>1157</v>
      </c>
    </row>
    <row r="27" spans="1:4" ht="15">
      <c r="A27" t="s">
        <v>1251</v>
      </c>
    </row>
    <row r="28" spans="1:4" ht="15">
      <c r="A28" t="s">
        <v>1266</v>
      </c>
    </row>
    <row r="29" spans="1:7" ht="15">
      <c r="A29" t="s">
        <v>1257</v>
      </c>
    </row>
    <row r="30" spans="1:7" ht="15">
      <c r="A30" t="s">
        <v>1258</v>
      </c>
    </row>
    <row r="31" spans="1:4" ht="15">
      <c r="A31" t="s">
        <v>1231</v>
      </c>
    </row>
    <row r="32" spans="1:4" ht="15">
      <c r="A32" t="s">
        <v>943</v>
      </c>
    </row>
    <row r="33" spans="1:7" ht="15">
      <c r="A33" t="s">
        <v>1158</v>
      </c>
    </row>
    <row r="34" spans="1:4" ht="15">
      <c r="A34" t="s">
        <v>1244</v>
      </c>
    </row>
    <row r="35" spans="1:4" ht="15">
      <c r="A35" t="s">
        <v>405</v>
      </c>
    </row>
    <row r="36" spans="1:7" ht="15">
      <c r="A36" t="s">
        <v>994</v>
      </c>
    </row>
    <row r="37" ht="15"/>
    <row r="38" ht="15"/>
    <row r="39" ht="15"/>
    <row r="40" ht="15"/>
    <row r="41" ht="15"/>
    <row r="42" ht="15"/>
    <row r="43" ht="15"/>
    <row r="44" ht="15"/>
  </sheetData>
  <sheetProtection/>
  <mergeCells count="5">
    <mergeCell ref="A26:G26"/>
    <mergeCell ref="A29:G29"/>
    <mergeCell ref="A30:G30"/>
    <mergeCell ref="A33:G33"/>
    <mergeCell ref="A36:G36"/>
  </mergeCells>
  <printOptions gridLines="1"/>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P182"/>
  <sheetViews>
    <sheetView defaultGridColor="0" colorId="0" workbookViewId="0" topLeftCell="A79">
      <pane topLeftCell="A1" activePane="topLeft" state="split"/>
      <selection pane="topLeft" activeCell="A87" sqref="A87"/>
    </sheetView>
  </sheetViews>
  <sheetFormatPr defaultColWidth="7.10546875" defaultRowHeight="15"/>
  <cols>
    <col min="1" max="1" width="23.88671875" customWidth="1"/>
    <col min="2" max="2" width="6.77734375" customWidth="1"/>
    <col min="3" max="3" width="8.10546875" customWidth="1"/>
    <col min="4" max="4" width="7.88671875" customWidth="1"/>
    <col min="5" max="5" width="6.88671875" customWidth="1"/>
    <col min="6" max="6" width="8.6640625" customWidth="1"/>
    <col min="7" max="7" width="8.5546875" customWidth="1"/>
    <col min="8" max="255" width="6.6640625" customWidth="1"/>
  </cols>
  <sheetData>
    <row r="1" ht="15">
      <c r="A1" t="s">
        <v>505</v>
      </c>
    </row>
    <row r="2" ht="15">
      <c r="A2">
        <v>40204</v>
      </c>
    </row>
    <row r="3" spans="1:16" ht="15">
      <c r="A3" t="s">
        <v>959</v>
      </c>
    </row>
    <row r="4" spans="1:16" ht="15">
      <c r="C4" t="s">
        <v>732</v>
      </c>
      <c r="D4" t="s">
        <v>603</v>
      </c>
      <c r="E4" t="s">
        <v>1233</v>
      </c>
      <c r="F4">
        <f>Exchange!C4</f>
        <v>1.4127200000000002</v>
      </c>
      <c r="G4">
        <f>Exchange!D4</f>
        <v>1.3593000000000002</v>
      </c>
    </row>
    <row r="5" spans="1:16" ht="15">
      <c r="B5" t="s">
        <v>1353</v>
      </c>
      <c r="C5" t="s">
        <v>754</v>
      </c>
      <c r="D5" t="s">
        <v>699</v>
      </c>
      <c r="E5" t="s">
        <v>29</v>
      </c>
      <c r="F5" t="s">
        <v>588</v>
      </c>
      <c r="G5" t="s">
        <v>1291</v>
      </c>
    </row>
    <row r="6" spans="1:16" ht="15">
      <c r="A6" t="s">
        <v>1324</v>
      </c>
      <c r="H6" t="s">
        <v>942</v>
      </c>
    </row>
    <row r="7" spans="2:16" ht="15">
      <c r="B7" s="29"/>
      <c r="C7" s="29"/>
      <c r="D7" s="29"/>
      <c r="E7" s="29"/>
      <c r="F7" s="29"/>
      <c r="G7" s="29"/>
      <c r="I7" s="29"/>
      <c r="J7" s="29"/>
      <c r="K7" s="29"/>
      <c r="L7" s="29"/>
      <c r="M7" s="29"/>
      <c r="N7" s="29"/>
      <c r="O7" s="29"/>
      <c r="P7" s="29"/>
    </row>
    <row r="8" spans="1:16" ht="15">
      <c r="A8" t="s">
        <v>160</v>
      </c>
      <c r="B8" t="s">
        <v>407</v>
      </c>
      <c r="E8">
        <v>0.082</v>
      </c>
      <c r="F8">
        <f>E8*$F$4</f>
        <v>0.11584304000000002</v>
      </c>
      <c r="G8">
        <f>E8*$G$4</f>
        <v>0.11146260000000002</v>
      </c>
      <c r="H8" t="s">
        <v>422</v>
      </c>
    </row>
    <row r="9" spans="1:16" ht="15">
      <c r="A9" t="s">
        <v>193</v>
      </c>
      <c r="B9" t="s">
        <v>408</v>
      </c>
      <c r="C9">
        <v>2400</v>
      </c>
      <c r="D9">
        <f>C9/8760</f>
        <v>0.273972602739726</v>
      </c>
      <c r="E9">
        <v>0.082</v>
      </c>
      <c r="F9">
        <f>E9*$F$4</f>
        <v>0.11584304000000002</v>
      </c>
      <c r="G9">
        <f>E9*$G$4</f>
        <v>0.11146260000000002</v>
      </c>
      <c r="H9" t="s">
        <v>481</v>
      </c>
    </row>
    <row r="10" spans="1:16" ht="15">
      <c r="B10" t="s">
        <v>408</v>
      </c>
      <c r="C10">
        <v>2500</v>
      </c>
      <c r="D10">
        <f>C10/8760</f>
        <v>0.2853881278538813</v>
      </c>
      <c r="E10">
        <f>E9-((+E$9-E$13)/4)</f>
        <v>0.0785</v>
      </c>
      <c r="F10">
        <f>E10*$F$4</f>
        <v>0.11089852000000001</v>
      </c>
      <c r="G10">
        <f>E10*$G$4</f>
        <v>0.10670505000000001</v>
      </c>
    </row>
    <row r="11" spans="1:16" ht="15">
      <c r="C11">
        <v>2600</v>
      </c>
      <c r="D11">
        <f>C11/8760</f>
        <v>0.2968036529680365</v>
      </c>
      <c r="E11">
        <f>E10-((+E$9-E$13)/4)</f>
        <v>0.075</v>
      </c>
      <c r="F11">
        <f>E11*$F$4</f>
        <v>0.105954</v>
      </c>
      <c r="G11">
        <f>E11*$G$4</f>
        <v>0.10194750000000001</v>
      </c>
    </row>
    <row r="12" spans="1:16" ht="15">
      <c r="C12">
        <v>2700</v>
      </c>
      <c r="D12">
        <f>C12/8760</f>
        <v>0.3082191780821918</v>
      </c>
      <c r="E12">
        <f>E11-((+E$9-E$13)/4)</f>
        <v>0.0715</v>
      </c>
      <c r="F12">
        <f>E12*$F$4</f>
        <v>0.10100948000000001</v>
      </c>
      <c r="G12">
        <f>E12*$G$4</f>
        <v>0.09718995000000001</v>
      </c>
    </row>
    <row r="13" spans="1:16" ht="15">
      <c r="A13" t="s">
        <v>196</v>
      </c>
      <c r="C13">
        <v>2800</v>
      </c>
      <c r="D13">
        <f>C13/8760</f>
        <v>0.319634703196347</v>
      </c>
      <c r="E13">
        <v>0.068</v>
      </c>
      <c r="F13">
        <f>E13*$F$4</f>
        <v>0.09606496000000002</v>
      </c>
      <c r="G13">
        <f>E13*$G$4</f>
        <v>0.09243240000000001</v>
      </c>
    </row>
    <row r="14" spans="1:16" ht="15">
      <c r="C14">
        <v>2900</v>
      </c>
      <c r="D14">
        <f>C14/8760</f>
        <v>0.3310502283105023</v>
      </c>
      <c r="E14">
        <f>E13-((+E$13-$E$21)/8)</f>
        <v>0.063</v>
      </c>
      <c r="F14">
        <f>E14*$F$4</f>
        <v>0.08900136000000002</v>
      </c>
      <c r="G14">
        <f>E14*$G$4</f>
        <v>0.08563590000000001</v>
      </c>
    </row>
    <row r="15" spans="1:16" ht="15">
      <c r="C15">
        <v>3000</v>
      </c>
      <c r="D15">
        <f>C15/8760</f>
        <v>0.3424657534246575</v>
      </c>
      <c r="E15">
        <f>E14-((+E$13-$E$21)/8)</f>
        <v>0.057999999999999996</v>
      </c>
      <c r="F15">
        <f>E15*$F$4</f>
        <v>0.08193776000000001</v>
      </c>
      <c r="G15">
        <f>E15*$G$4</f>
        <v>0.0788394</v>
      </c>
    </row>
    <row r="16" spans="1:16" ht="15">
      <c r="C16">
        <v>3100</v>
      </c>
      <c r="D16">
        <f>C16/8760</f>
        <v>0.3538812785388128</v>
      </c>
      <c r="E16">
        <f>E15-((+E$13-$E$21)/8)</f>
        <v>0.05299999999999999</v>
      </c>
      <c r="F16">
        <f>E16*$F$4</f>
        <v>0.07487416</v>
      </c>
      <c r="G16">
        <f>E16*$G$4</f>
        <v>0.07204289999999999</v>
      </c>
    </row>
    <row r="17" spans="1:16" ht="15">
      <c r="C17">
        <v>3200</v>
      </c>
      <c r="D17">
        <f>C17/8760</f>
        <v>0.365296803652968</v>
      </c>
      <c r="E17">
        <f>E16-((+E$13-$E$21)/8)</f>
        <v>0.04799999999999999</v>
      </c>
      <c r="F17">
        <f>E17*$F$4</f>
        <v>0.06781055999999999</v>
      </c>
      <c r="G17">
        <f>E17*$G$4</f>
        <v>0.0652464</v>
      </c>
    </row>
    <row r="18" spans="1:16" ht="15">
      <c r="C18">
        <v>3300</v>
      </c>
      <c r="D18">
        <f>C18/8760</f>
        <v>0.3767123287671233</v>
      </c>
      <c r="E18">
        <f>E17-((+E$13-$E$21)/8)</f>
        <v>0.04299999999999998</v>
      </c>
      <c r="F18">
        <f>E18*$F$4</f>
        <v>0.06074695999999998</v>
      </c>
      <c r="G18">
        <f>E18*$G$4</f>
        <v>0.058449899999999985</v>
      </c>
    </row>
    <row r="19" spans="1:16" ht="15">
      <c r="C19">
        <v>3400</v>
      </c>
      <c r="D19">
        <f>C19/8760</f>
        <v>0.3881278538812785</v>
      </c>
      <c r="E19">
        <f>E18-((+E$13-$E$21)/8)</f>
        <v>0.03799999999999998</v>
      </c>
      <c r="F19">
        <f>E19*$F$4</f>
        <v>0.05368335999999998</v>
      </c>
      <c r="G19">
        <f>E19*$G$4</f>
        <v>0.051653399999999974</v>
      </c>
    </row>
    <row r="20" spans="1:16" ht="15">
      <c r="C20">
        <v>3500</v>
      </c>
      <c r="D20">
        <f>C20/8760</f>
        <v>0.3995433789954338</v>
      </c>
      <c r="E20">
        <f>E19-((+E$13-$E$21)/8)</f>
        <v>0.032999999999999974</v>
      </c>
      <c r="F20">
        <f>E20*$F$4</f>
        <v>0.04661975999999997</v>
      </c>
      <c r="G20">
        <f>E20*$G$4</f>
        <v>0.04485689999999997</v>
      </c>
    </row>
    <row r="21" spans="1:16" ht="15">
      <c r="A21" t="s">
        <v>18</v>
      </c>
      <c r="B21" t="s">
        <v>408</v>
      </c>
      <c r="C21">
        <v>3600</v>
      </c>
      <c r="D21">
        <f>C21/8760</f>
        <v>0.410958904109589</v>
      </c>
      <c r="E21">
        <v>0.028</v>
      </c>
      <c r="F21">
        <f>E21*$F$4</f>
        <v>0.03955616000000001</v>
      </c>
      <c r="G21">
        <f>E21*$G$4</f>
        <v>0.03806040000000001</v>
      </c>
    </row>
    <row r="22" spans="1:16" ht="15"/>
    <row r="23" spans="1:16" ht="15">
      <c r="A23" t="s">
        <v>212</v>
      </c>
      <c r="B23" t="s">
        <v>410</v>
      </c>
      <c r="E23">
        <v>0.11</v>
      </c>
      <c r="F23">
        <f>E23*$F$4</f>
        <v>0.15539920000000002</v>
      </c>
      <c r="G23">
        <f>E23*$G$4</f>
        <v>0.14952300000000002</v>
      </c>
    </row>
    <row r="24" spans="1:16" ht="15"/>
    <row r="25" spans="1:11" ht="15">
      <c r="A25" t="s">
        <v>202</v>
      </c>
      <c r="B25" t="s">
        <v>407</v>
      </c>
      <c r="E25">
        <v>0.13</v>
      </c>
      <c r="F25">
        <f>E25*$F$4</f>
        <v>0.18365360000000003</v>
      </c>
      <c r="G25">
        <f>E25*$G$4</f>
        <v>0.17670900000000003</v>
      </c>
    </row>
    <row r="26" spans="1:11" ht="15">
      <c r="A26" t="s">
        <v>21</v>
      </c>
      <c r="B26" t="s">
        <v>408</v>
      </c>
      <c r="C26">
        <v>2800</v>
      </c>
      <c r="D26">
        <f>C26/8760</f>
        <v>0.319634703196347</v>
      </c>
      <c r="E26">
        <v>0.13</v>
      </c>
      <c r="F26">
        <f>E26*$F$4</f>
        <v>0.18365360000000003</v>
      </c>
      <c r="G26">
        <f>E26*$G$4</f>
        <v>0.17670900000000003</v>
      </c>
    </row>
    <row r="27" spans="1:11" ht="15">
      <c r="C27">
        <v>2900</v>
      </c>
      <c r="D27">
        <f>C27/8760</f>
        <v>0.3310502283105023</v>
      </c>
      <c r="E27">
        <f>E26-((+E$26-$E$30)/4)</f>
        <v>0.12</v>
      </c>
      <c r="F27">
        <f>E27*$F$4</f>
        <v>0.16952640000000002</v>
      </c>
      <c r="G27">
        <f>E27*$G$4</f>
        <v>0.163116</v>
      </c>
    </row>
    <row r="28" spans="1:11" ht="15">
      <c r="C28">
        <v>3000</v>
      </c>
      <c r="D28">
        <f>C28/8760</f>
        <v>0.3424657534246575</v>
      </c>
      <c r="E28">
        <f>E27-((+E$26-$E$30)/4)</f>
        <v>0.10999999999999999</v>
      </c>
      <c r="F28">
        <f>E28*$F$4</f>
        <v>0.15539920000000002</v>
      </c>
      <c r="G28">
        <f>E28*$G$4</f>
        <v>0.149523</v>
      </c>
    </row>
    <row r="29" spans="1:11" ht="15">
      <c r="C29">
        <v>3100</v>
      </c>
      <c r="D29">
        <f>C29/8760</f>
        <v>0.3538812785388128</v>
      </c>
      <c r="E29">
        <f>E28-((+E$26-$E$30)/4)</f>
        <v>0.09999999999999998</v>
      </c>
      <c r="F29">
        <f>E29*$F$4</f>
        <v>0.14127199999999998</v>
      </c>
      <c r="G29">
        <f>E29*$G$4</f>
        <v>0.13593</v>
      </c>
    </row>
    <row r="30" spans="1:11" ht="15">
      <c r="A30" t="s">
        <v>196</v>
      </c>
      <c r="B30" t="s">
        <v>408</v>
      </c>
      <c r="C30">
        <v>3200</v>
      </c>
      <c r="D30">
        <f>C30/8760</f>
        <v>0.365296803652968</v>
      </c>
      <c r="E30">
        <v>0.09</v>
      </c>
      <c r="F30">
        <f>E30*$F$4</f>
        <v>0.1271448</v>
      </c>
      <c r="G30">
        <f>E30*$G$4</f>
        <v>0.12233700000000002</v>
      </c>
    </row>
    <row r="31" spans="1:11" ht="15">
      <c r="C31">
        <v>3300</v>
      </c>
      <c r="D31">
        <f>C31/8760</f>
        <v>0.3767123287671233</v>
      </c>
      <c r="E31">
        <f>E30-((+E$30-$E$34)/4)</f>
        <v>0.075</v>
      </c>
      <c r="F31">
        <f>E31*$F$4</f>
        <v>0.105954</v>
      </c>
      <c r="G31">
        <f>E31*$G$4</f>
        <v>0.10194750000000001</v>
      </c>
    </row>
    <row r="32" spans="1:11" ht="15">
      <c r="C32">
        <v>3400</v>
      </c>
      <c r="D32">
        <f>C32/8760</f>
        <v>0.3881278538812785</v>
      </c>
      <c r="E32">
        <f>E31-((+E$30-$E$34)/4)</f>
        <v>0.06</v>
      </c>
      <c r="F32">
        <f>E32*$F$4</f>
        <v>0.08476320000000001</v>
      </c>
      <c r="G32">
        <f>E32*$G$4</f>
        <v>0.081558</v>
      </c>
    </row>
    <row r="33" spans="1:11" ht="15">
      <c r="C33">
        <v>3500</v>
      </c>
      <c r="D33">
        <f>C33/8760</f>
        <v>0.3995433789954338</v>
      </c>
      <c r="E33">
        <f>E32-((+E$30-$E$34)/4)</f>
        <v>0.045</v>
      </c>
      <c r="F33">
        <f>E33*$F$4</f>
        <v>0.0635724</v>
      </c>
      <c r="G33">
        <f>E33*$G$4</f>
        <v>0.06116850000000001</v>
      </c>
    </row>
    <row r="34" spans="1:11" ht="15">
      <c r="A34" t="s">
        <v>190</v>
      </c>
      <c r="B34" t="s">
        <v>408</v>
      </c>
      <c r="C34">
        <v>3600</v>
      </c>
      <c r="D34">
        <f>C34/8760</f>
        <v>0.410958904109589</v>
      </c>
      <c r="E34">
        <v>0.03</v>
      </c>
      <c r="F34">
        <f>E34*$F$4</f>
        <v>0.042381600000000005</v>
      </c>
      <c r="G34">
        <f>E34*$G$4</f>
        <v>0.040779</v>
      </c>
    </row>
    <row r="35" spans="1:11" ht="15"/>
    <row r="36" spans="1:11" ht="15">
      <c r="A36" t="s">
        <v>555</v>
      </c>
      <c r="H36" t="s">
        <v>948</v>
      </c>
    </row>
    <row r="37" spans="1:11" ht="15">
      <c r="A37" t="s">
        <v>311</v>
      </c>
      <c r="B37">
        <v>15</v>
      </c>
      <c r="E37">
        <v>0.09</v>
      </c>
      <c r="F37">
        <f>E37*$F$4</f>
        <v>0.1271448</v>
      </c>
      <c r="G37">
        <f>E37*$G$4</f>
        <v>0.12233700000000002</v>
      </c>
    </row>
    <row r="38" spans="1:11" ht="15">
      <c r="A38" t="s">
        <v>354</v>
      </c>
      <c r="B38">
        <v>15</v>
      </c>
      <c r="E38" t="s">
        <v>874</v>
      </c>
    </row>
    <row r="39" spans="1:11" ht="15">
      <c r="A39" t="s">
        <v>358</v>
      </c>
      <c r="B39">
        <v>15</v>
      </c>
      <c r="E39">
        <v>0.086</v>
      </c>
      <c r="F39">
        <f>E39*$F$4</f>
        <v>0.12149392</v>
      </c>
      <c r="G39">
        <f>E39*$G$4</f>
        <v>0.11689980000000001</v>
      </c>
    </row>
    <row r="40" spans="1:11" ht="15">
      <c r="A40" t="s">
        <v>557</v>
      </c>
      <c r="E40">
        <v>0.02</v>
      </c>
      <c r="F40">
        <f>E40*$F$4</f>
        <v>0.028254400000000006</v>
      </c>
      <c r="G40">
        <f>E40*$G$4</f>
        <v>0.027186000000000005</v>
      </c>
    </row>
    <row r="41" spans="1:11" ht="15">
      <c r="A41" t="s">
        <v>1018</v>
      </c>
    </row>
    <row r="42" spans="1:11" ht="15">
      <c r="A42" t="s">
        <v>326</v>
      </c>
      <c r="E42">
        <v>0</v>
      </c>
      <c r="F42">
        <f>E42*$F$4</f>
        <v>0</v>
      </c>
      <c r="G42">
        <f>E42*$G$4</f>
        <v>0</v>
      </c>
    </row>
    <row r="43" spans="1:11" ht="15">
      <c r="A43" t="s">
        <v>371</v>
      </c>
      <c r="E43" t="s">
        <v>874</v>
      </c>
    </row>
    <row r="44" spans="1:11" ht="15">
      <c r="A44" t="s">
        <v>385</v>
      </c>
      <c r="E44">
        <v>0.03</v>
      </c>
      <c r="F44">
        <f>E44*$F$4</f>
        <v>0.042381600000000005</v>
      </c>
      <c r="G44">
        <f>E44*$G$4</f>
        <v>0.040779</v>
      </c>
    </row>
    <row r="45" spans="1:11" ht="15"/>
    <row r="46" spans="1:11" ht="15">
      <c r="A46" t="s">
        <v>736</v>
      </c>
    </row>
    <row r="47" spans="1:11" ht="15">
      <c r="A47" t="s">
        <v>182</v>
      </c>
      <c r="B47" t="s">
        <v>271</v>
      </c>
      <c r="E47">
        <v>0.2</v>
      </c>
      <c r="F47">
        <f>E47*$F$4</f>
        <v>0.2825440000000001</v>
      </c>
      <c r="G47">
        <f>E47*$G$4</f>
        <v>0.27186000000000005</v>
      </c>
      <c r="H47" t="s">
        <v>1083</v>
      </c>
    </row>
    <row r="48" spans="1:11" ht="15">
      <c r="A48" t="s">
        <v>212</v>
      </c>
      <c r="B48" t="s">
        <v>271</v>
      </c>
      <c r="E48">
        <v>0.13</v>
      </c>
      <c r="F48">
        <f>E48*$F$4</f>
        <v>0.18365360000000003</v>
      </c>
      <c r="G48">
        <f>E48*$G$4</f>
        <v>0.17670900000000003</v>
      </c>
      <c r="H48" t="s">
        <v>1082</v>
      </c>
    </row>
    <row r="49" spans="1:11" ht="15">
      <c r="A49" t="s">
        <v>1018</v>
      </c>
    </row>
    <row r="50" spans="1:11" ht="15">
      <c r="A50" t="s">
        <v>324</v>
      </c>
      <c r="E50">
        <v>0</v>
      </c>
      <c r="F50">
        <f>E50*$F$4</f>
        <v>0</v>
      </c>
      <c r="G50">
        <f>E50*$G$4</f>
        <v>0</v>
      </c>
    </row>
    <row r="51" spans="1:11" ht="15">
      <c r="A51" t="s">
        <v>369</v>
      </c>
      <c r="E51" t="s">
        <v>874</v>
      </c>
    </row>
    <row r="52" spans="1:11" ht="15">
      <c r="A52" t="s">
        <v>381</v>
      </c>
      <c r="E52">
        <v>0.03</v>
      </c>
      <c r="F52">
        <f>E52*$F$4</f>
        <v>0.042381600000000005</v>
      </c>
      <c r="G52">
        <f>E52*$G$4</f>
        <v>0.040779</v>
      </c>
    </row>
    <row r="53" spans="1:11" ht="15"/>
    <row r="54" spans="1:11" ht="15">
      <c r="A54" t="s">
        <v>551</v>
      </c>
    </row>
    <row r="55" spans="1:11" ht="15">
      <c r="A55">
        <v>39825</v>
      </c>
      <c r="E55" s="33"/>
      <c r="F55" s="33"/>
      <c r="G55" s="33"/>
    </row>
    <row r="56" spans="1:11" ht="15">
      <c r="A56" t="s">
        <v>489</v>
      </c>
    </row>
    <row r="57" spans="1:11" ht="15">
      <c r="A57" t="s">
        <v>377</v>
      </c>
      <c r="B57">
        <v>20</v>
      </c>
      <c r="E57">
        <v>0.125</v>
      </c>
      <c r="F57">
        <f>E57*$F$4</f>
        <v>0.17659000000000002</v>
      </c>
      <c r="G57">
        <f>E57*$G$4</f>
        <v>0.16991250000000002</v>
      </c>
      <c r="H57" t="s">
        <v>1081</v>
      </c>
    </row>
    <row r="58" spans="1:11" ht="15">
      <c r="A58" t="s">
        <v>709</v>
      </c>
      <c r="E58" s="33">
        <v>0.08</v>
      </c>
      <c r="F58">
        <f>E58*$F$4</f>
        <v>0.11301760000000002</v>
      </c>
      <c r="G58">
        <f>E58*$G$4</f>
        <v>0.10874400000000002</v>
      </c>
    </row>
    <row r="59" spans="1:11" ht="15">
      <c r="A59" t="s">
        <v>1292</v>
      </c>
      <c r="E59" s="33"/>
      <c r="F59" s="33"/>
      <c r="G59" s="33"/>
    </row>
    <row r="60" spans="1:11" ht="15">
      <c r="A60" t="s">
        <v>326</v>
      </c>
      <c r="E60">
        <v>0</v>
      </c>
      <c r="F60">
        <f>E60*$F$4</f>
        <v>0</v>
      </c>
      <c r="G60">
        <f>E60*$G$4</f>
        <v>0</v>
      </c>
    </row>
    <row r="61" spans="1:11" ht="15">
      <c r="A61" t="s">
        <v>371</v>
      </c>
      <c r="E61" t="s">
        <v>874</v>
      </c>
    </row>
    <row r="62" spans="1:11" ht="15">
      <c r="A62" t="s">
        <v>385</v>
      </c>
      <c r="E62">
        <v>0.05</v>
      </c>
      <c r="F62">
        <f>E62*$F$4</f>
        <v>0.07063600000000002</v>
      </c>
      <c r="G62">
        <f>E62*$G$4</f>
        <v>0.06796500000000001</v>
      </c>
      <c r="H62" t="s">
        <v>1080</v>
      </c>
    </row>
    <row r="63" spans="1:11" ht="15">
      <c r="E63" s="33"/>
      <c r="F63" s="33"/>
      <c r="G63" s="33"/>
    </row>
    <row r="64" spans="1:11" ht="15">
      <c r="A64" t="s">
        <v>819</v>
      </c>
      <c r="B64">
        <v>20</v>
      </c>
      <c r="E64">
        <v>0.0549</v>
      </c>
      <c r="F64">
        <f>E64*$F$4</f>
        <v>0.07755832800000001</v>
      </c>
      <c r="G64">
        <f>E64*$G$4</f>
        <v>0.07462557</v>
      </c>
      <c r="H64" t="s">
        <v>651</v>
      </c>
    </row>
    <row r="65" spans="1:11" ht="15">
      <c r="E65">
        <v>0.061</v>
      </c>
      <c r="F65">
        <f>E65*$F$4</f>
        <v>0.08617592000000002</v>
      </c>
      <c r="G65">
        <f>E65*$G$4</f>
        <v>0.08291730000000001</v>
      </c>
    </row>
    <row r="66" spans="1:11" ht="15">
      <c r="A66" t="s">
        <v>620</v>
      </c>
      <c r="B66">
        <v>12</v>
      </c>
      <c r="E66">
        <v>0.061</v>
      </c>
      <c r="F66">
        <f>E66*$F$4</f>
        <v>0.08617592000000002</v>
      </c>
      <c r="G66">
        <f>E66*$G$4</f>
        <v>0.08291730000000001</v>
      </c>
      <c r="H66" t="s">
        <v>650</v>
      </c>
    </row>
    <row r="67" spans="1:11" ht="15">
      <c r="E67">
        <v>0.091</v>
      </c>
      <c r="F67">
        <f>E67*$F$4</f>
        <v>0.12855752</v>
      </c>
      <c r="G67">
        <f>E67*$G$4</f>
        <v>0.12369630000000001</v>
      </c>
    </row>
    <row r="68" spans="1:11" ht="15">
      <c r="A68" t="s">
        <v>1305</v>
      </c>
      <c r="B68">
        <v>15</v>
      </c>
      <c r="E68">
        <v>0.045</v>
      </c>
      <c r="F68">
        <f>E68*$F$4</f>
        <v>0.0635724</v>
      </c>
      <c r="G68">
        <f>E68*$G$4</f>
        <v>0.06116850000000001</v>
      </c>
      <c r="H68" t="s">
        <v>649</v>
      </c>
    </row>
    <row r="69" spans="1:11" ht="15">
      <c r="E69">
        <v>0.05</v>
      </c>
      <c r="F69">
        <f>E69*$F$4</f>
        <v>0.07063600000000002</v>
      </c>
      <c r="G69">
        <f>E69*$G$4</f>
        <v>0.06796500000000001</v>
      </c>
    </row>
    <row r="70" spans="1:11" ht="15">
      <c r="A70" t="s">
        <v>522</v>
      </c>
      <c r="B70">
        <v>15</v>
      </c>
      <c r="E70">
        <v>0.045</v>
      </c>
      <c r="F70">
        <f>E70*$F$4</f>
        <v>0.0635724</v>
      </c>
      <c r="G70">
        <f>E70*$G$4</f>
        <v>0.06116850000000001</v>
      </c>
    </row>
    <row r="71" spans="1:11" ht="15">
      <c r="E71">
        <v>0.05</v>
      </c>
      <c r="F71">
        <f>E71*$F$4</f>
        <v>0.07063600000000002</v>
      </c>
      <c r="G71">
        <f>E71*$G$4</f>
        <v>0.06796500000000001</v>
      </c>
    </row>
    <row r="72" spans="1:11" ht="15">
      <c r="A72" t="s">
        <v>1164</v>
      </c>
      <c r="B72">
        <v>15</v>
      </c>
      <c r="E72">
        <v>0.0787</v>
      </c>
      <c r="F72">
        <f>E72*$F$4</f>
        <v>0.11118106400000002</v>
      </c>
      <c r="G72">
        <f>E72*$G$4</f>
        <v>0.10697691000000002</v>
      </c>
      <c r="H72" t="s">
        <v>652</v>
      </c>
    </row>
    <row r="73" spans="1:11" ht="15">
      <c r="E73">
        <v>0.096</v>
      </c>
      <c r="F73">
        <f>E73*$F$4</f>
        <v>0.13562112</v>
      </c>
      <c r="G73">
        <f>E73*$G$4</f>
        <v>0.13049280000000002</v>
      </c>
    </row>
    <row r="74" spans="1:11" ht="15"/>
    <row r="75" spans="1:11" ht="15">
      <c r="A75" t="s">
        <v>1077</v>
      </c>
    </row>
    <row r="76" spans="1:11" ht="15">
      <c r="A76" t="s">
        <v>1078</v>
      </c>
    </row>
    <row r="77" spans="1:11" ht="15">
      <c r="A77" t="s">
        <v>1332</v>
      </c>
    </row>
    <row r="78" spans="1:11" ht="15">
      <c r="A78" t="s">
        <v>983</v>
      </c>
    </row>
    <row r="79" spans="1:11" ht="15">
      <c r="A79" t="s">
        <v>843</v>
      </c>
    </row>
    <row r="80" spans="1:8" ht="15">
      <c r="A80" t="s">
        <v>788</v>
      </c>
    </row>
    <row r="81" spans="1:8" ht="15">
      <c r="A81" t="s">
        <v>805</v>
      </c>
    </row>
    <row r="82" spans="1:8" ht="15">
      <c r="A82" t="s">
        <v>879</v>
      </c>
    </row>
    <row r="83" spans="1:8" ht="15">
      <c r="A83" t="s">
        <v>782</v>
      </c>
    </row>
    <row r="84" spans="1:8" ht="15">
      <c r="A84" t="s">
        <v>786</v>
      </c>
    </row>
    <row r="85" spans="1:8" ht="15"/>
    <row r="86" spans="1:8" ht="15"/>
    <row r="87" spans="1:8" ht="15">
      <c r="A87" t="s">
        <v>1101</v>
      </c>
    </row>
    <row r="88" spans="4:8" ht="15"/>
    <row r="89" spans="1:8" ht="15">
      <c r="A89" t="s">
        <v>626</v>
      </c>
    </row>
    <row r="90" spans="2:8" ht="15">
      <c r="B90">
        <v>2012</v>
      </c>
      <c r="C90">
        <v>2020</v>
      </c>
    </row>
    <row r="91" spans="1:8" ht="15">
      <c r="A91" t="s">
        <v>1073</v>
      </c>
      <c r="B91">
        <v>1100</v>
      </c>
      <c r="C91">
        <v>5400</v>
      </c>
    </row>
    <row r="92" spans="1:8" ht="15">
      <c r="A92" t="s">
        <v>1316</v>
      </c>
    </row>
    <row r="93" spans="1:8" ht="15">
      <c r="A93" t="s">
        <v>207</v>
      </c>
      <c r="B93">
        <v>10500</v>
      </c>
      <c r="C93">
        <v>19000</v>
      </c>
    </row>
    <row r="94" spans="1:8" ht="15">
      <c r="A94" t="s">
        <v>202</v>
      </c>
      <c r="B94">
        <v>1000</v>
      </c>
      <c r="C94">
        <v>6000</v>
      </c>
    </row>
    <row r="95" spans="2:8" ht="15">
      <c r="B95">
        <f>SUM(B93:B94)</f>
        <v>11500</v>
      </c>
      <c r="C95">
        <f>SUM(C93:C94)</f>
        <v>25000</v>
      </c>
    </row>
    <row r="96" spans="1:8" ht="15">
      <c r="A96" t="s">
        <v>561</v>
      </c>
      <c r="B96">
        <v>520</v>
      </c>
      <c r="C96">
        <v>2300</v>
      </c>
    </row>
    <row r="97" spans="1:8" ht="15">
      <c r="A97" t="s">
        <v>810</v>
      </c>
      <c r="C97">
        <v>3000</v>
      </c>
    </row>
    <row r="98" spans="4:8" ht="15"/>
    <row r="99" spans="1:8" ht="15">
      <c r="A99" t="s">
        <v>530</v>
      </c>
    </row>
    <row r="100" spans="1:8" ht="15">
      <c r="A100" t="s">
        <v>770</v>
      </c>
    </row>
    <row r="101" spans="1:8" ht="15"/>
    <row r="102" spans="1:8" ht="15">
      <c r="A102" t="s">
        <v>978</v>
      </c>
    </row>
    <row r="103" spans="1:8" ht="15">
      <c r="A103">
        <v>38747</v>
      </c>
    </row>
    <row r="104" spans="1:8" ht="15">
      <c r="C104" t="s">
        <v>732</v>
      </c>
      <c r="D104" t="s">
        <v>603</v>
      </c>
      <c r="E104" t="s">
        <v>1233</v>
      </c>
      <c r="F104">
        <f>F4</f>
        <v>1.4127200000000002</v>
      </c>
      <c r="G104">
        <f>G4</f>
        <v>1.3593000000000002</v>
      </c>
    </row>
    <row r="105" spans="1:8" ht="15">
      <c r="B105" t="s">
        <v>1353</v>
      </c>
      <c r="C105" t="s">
        <v>754</v>
      </c>
      <c r="D105" t="s">
        <v>699</v>
      </c>
      <c r="E105" t="s">
        <v>29</v>
      </c>
      <c r="F105" t="s">
        <v>588</v>
      </c>
      <c r="G105" t="s">
        <v>1291</v>
      </c>
    </row>
    <row r="106" spans="1:8" ht="15">
      <c r="A106" t="s">
        <v>1324</v>
      </c>
    </row>
    <row r="107" spans="1:8" ht="15">
      <c r="A107" t="s">
        <v>159</v>
      </c>
      <c r="B107" t="s">
        <v>413</v>
      </c>
      <c r="E107">
        <v>0.0836</v>
      </c>
      <c r="F107">
        <f>E107*$F$104</f>
        <v>0.118103392</v>
      </c>
      <c r="G107">
        <f>E107*$G$104</f>
        <v>0.11363748000000001</v>
      </c>
    </row>
    <row r="108" spans="1:8" ht="15">
      <c r="A108" t="s">
        <v>193</v>
      </c>
      <c r="B108" t="s">
        <v>484</v>
      </c>
      <c r="C108">
        <v>2000</v>
      </c>
      <c r="D108">
        <f>C108/8760</f>
        <v>0.228310502283105</v>
      </c>
      <c r="E108">
        <v>0.0836</v>
      </c>
      <c r="F108">
        <f>E108*$F$104</f>
        <v>0.118103392</v>
      </c>
      <c r="G108">
        <f>E108*$G$104</f>
        <v>0.11363748000000001</v>
      </c>
    </row>
    <row r="109" spans="1:8" ht="15">
      <c r="C109">
        <v>2100</v>
      </c>
      <c r="D109">
        <f>C109/8760</f>
        <v>0.23972602739726026</v>
      </c>
      <c r="E109">
        <f>E108-((+E$108-E$114)/6)</f>
        <v>0.07958333333333333</v>
      </c>
      <c r="F109">
        <f>E109*$F$104</f>
        <v>0.11242896666666667</v>
      </c>
      <c r="G109">
        <f>E109*$G$104</f>
        <v>0.108177625</v>
      </c>
    </row>
    <row r="110" spans="1:8" ht="15">
      <c r="C110">
        <v>2200</v>
      </c>
      <c r="D110">
        <f>C110/8760</f>
        <v>0.2511415525114155</v>
      </c>
      <c r="E110">
        <f>E109-((+E$108-E$114)/6)</f>
        <v>0.07556666666666666</v>
      </c>
      <c r="F110">
        <f>E110*$F$104</f>
        <v>0.10675454133333334</v>
      </c>
      <c r="G110">
        <f>E110*$G$104</f>
        <v>0.10271777</v>
      </c>
    </row>
    <row r="111" spans="1:8" ht="15">
      <c r="C111">
        <v>2300</v>
      </c>
      <c r="D111">
        <f>C111/8760</f>
        <v>0.2625570776255708</v>
      </c>
      <c r="E111">
        <f>E110-((+E$108-E$114)/6)</f>
        <v>0.07154999999999999</v>
      </c>
      <c r="F111">
        <f>E111*$F$104</f>
        <v>0.101080116</v>
      </c>
      <c r="G111">
        <f>E111*$G$104</f>
        <v>0.097257915</v>
      </c>
    </row>
    <row r="112" spans="1:8" ht="15">
      <c r="C112">
        <v>2400</v>
      </c>
      <c r="D112">
        <f>C112/8760</f>
        <v>0.273972602739726</v>
      </c>
      <c r="E112">
        <f>E111-((+E$108-E$114)/6)</f>
        <v>0.06753333333333332</v>
      </c>
      <c r="F112">
        <f>E112*$F$104</f>
        <v>0.09540569066666667</v>
      </c>
      <c r="G112">
        <f>E112*$G$104</f>
        <v>0.09179806</v>
      </c>
    </row>
    <row r="113" spans="1:8" ht="15">
      <c r="C113">
        <v>2500</v>
      </c>
      <c r="D113">
        <f>C113/8760</f>
        <v>0.2853881278538813</v>
      </c>
      <c r="E113">
        <f>E112-((+E$108-E$114)/6)</f>
        <v>0.06351666666666665</v>
      </c>
      <c r="F113">
        <f>E113*$F$104</f>
        <v>0.08973126533333332</v>
      </c>
      <c r="G113">
        <f>E113*$G$104</f>
        <v>0.08633820499999999</v>
      </c>
    </row>
    <row r="114" spans="1:8" ht="15">
      <c r="A114" t="s">
        <v>196</v>
      </c>
      <c r="B114" t="s">
        <v>484</v>
      </c>
      <c r="C114">
        <v>2600</v>
      </c>
      <c r="D114">
        <f>C114/8760</f>
        <v>0.2968036529680365</v>
      </c>
      <c r="E114">
        <v>0.0595</v>
      </c>
      <c r="F114">
        <f>E114*$F$104</f>
        <v>0.08405684000000001</v>
      </c>
      <c r="G114">
        <f>E114*$G$104</f>
        <v>0.08087835</v>
      </c>
    </row>
    <row r="115" spans="1:8" ht="15">
      <c r="C115">
        <v>2700</v>
      </c>
      <c r="D115">
        <f>C115/8760</f>
        <v>0.3082191780821918</v>
      </c>
      <c r="E115">
        <f>E114-((+E$114-$E$124)/10)</f>
        <v>0.0566</v>
      </c>
      <c r="F115">
        <f>E115*$F$104</f>
        <v>0.079959952</v>
      </c>
      <c r="G115">
        <f>E115*$G$104</f>
        <v>0.07693638000000001</v>
      </c>
    </row>
    <row r="116" spans="1:8" ht="15">
      <c r="C116">
        <v>2800</v>
      </c>
      <c r="D116">
        <f>C116/8760</f>
        <v>0.319634703196347</v>
      </c>
      <c r="E116">
        <f>E115-((+E$114-$E$124)/10)</f>
        <v>0.0537</v>
      </c>
      <c r="F116">
        <f>E116*$F$104</f>
        <v>0.07586306400000001</v>
      </c>
      <c r="G116">
        <f>E116*$G$104</f>
        <v>0.07299441000000001</v>
      </c>
    </row>
    <row r="117" spans="1:8" ht="15">
      <c r="C117">
        <v>2900</v>
      </c>
      <c r="D117">
        <f>C117/8760</f>
        <v>0.3310502283105023</v>
      </c>
      <c r="E117">
        <f>E116-((+E$114-$E$124)/10)</f>
        <v>0.0508</v>
      </c>
      <c r="F117">
        <f>E117*$F$104</f>
        <v>0.071766176</v>
      </c>
      <c r="G117">
        <f>E117*$G$104</f>
        <v>0.06905244</v>
      </c>
    </row>
    <row r="118" spans="1:8" ht="15">
      <c r="C118">
        <v>3000</v>
      </c>
      <c r="D118">
        <f>C118/8760</f>
        <v>0.3424657534246575</v>
      </c>
      <c r="E118">
        <f>E117-((+E$114-$E$124)/10)</f>
        <v>0.0479</v>
      </c>
      <c r="F118">
        <f>E118*$F$104</f>
        <v>0.06766928800000001</v>
      </c>
      <c r="G118">
        <f>E118*$G$104</f>
        <v>0.06511047</v>
      </c>
    </row>
    <row r="119" spans="1:8" ht="15">
      <c r="C119">
        <v>3100</v>
      </c>
      <c r="D119">
        <f>C119/8760</f>
        <v>0.3538812785388128</v>
      </c>
      <c r="E119">
        <f>E118-((+E$114-$E$124)/10)</f>
        <v>0.045</v>
      </c>
      <c r="F119">
        <f>E119*$F$104</f>
        <v>0.0635724</v>
      </c>
      <c r="G119">
        <f>E119*$G$104</f>
        <v>0.06116850000000001</v>
      </c>
    </row>
    <row r="120" spans="1:8" ht="15">
      <c r="C120">
        <v>3200</v>
      </c>
      <c r="D120">
        <f>C120/8760</f>
        <v>0.365296803652968</v>
      </c>
      <c r="E120">
        <f>E119-((+E$114-$E$124)/10)</f>
        <v>0.0421</v>
      </c>
      <c r="F120">
        <f>E120*$F$104</f>
        <v>0.05947551200000001</v>
      </c>
      <c r="G120">
        <f>E120*$G$104</f>
        <v>0.057226530000000005</v>
      </c>
    </row>
    <row r="121" spans="1:8" ht="15">
      <c r="C121">
        <v>3300</v>
      </c>
      <c r="D121">
        <f>C121/8760</f>
        <v>0.3767123287671233</v>
      </c>
      <c r="E121">
        <f>E120-((+E$114-$E$124)/10)</f>
        <v>0.0392</v>
      </c>
      <c r="F121">
        <f>E121*$F$104</f>
        <v>0.05537862400000001</v>
      </c>
      <c r="G121">
        <f>E121*$G$104</f>
        <v>0.05328456000000001</v>
      </c>
    </row>
    <row r="122" spans="1:8" ht="15">
      <c r="C122">
        <v>3400</v>
      </c>
      <c r="D122">
        <f>C122/8760</f>
        <v>0.3881278538812785</v>
      </c>
      <c r="E122">
        <f>E121-((+E$114-$E$124)/10)</f>
        <v>0.0363</v>
      </c>
      <c r="F122">
        <f>E122*$F$104</f>
        <v>0.05128173600000001</v>
      </c>
      <c r="G122">
        <f>E122*$G$104</f>
        <v>0.049342590000000006</v>
      </c>
    </row>
    <row r="123" spans="1:8" ht="15">
      <c r="C123">
        <v>3500</v>
      </c>
      <c r="D123">
        <f>C123/8760</f>
        <v>0.3995433789954338</v>
      </c>
      <c r="E123">
        <f>E122-((+E$114-$E$124)/10)</f>
        <v>0.0334</v>
      </c>
      <c r="F123">
        <f>E123*$F$104</f>
        <v>0.04718484800000001</v>
      </c>
      <c r="G123">
        <f>E123*$G$104</f>
        <v>0.04540062</v>
      </c>
    </row>
    <row r="124" spans="1:8" ht="15">
      <c r="A124" t="s">
        <v>190</v>
      </c>
      <c r="B124" t="s">
        <v>484</v>
      </c>
      <c r="C124">
        <v>3600</v>
      </c>
      <c r="D124">
        <f>C124/8760</f>
        <v>0.410958904109589</v>
      </c>
      <c r="E124">
        <v>0.0305</v>
      </c>
      <c r="F124">
        <f>E124*$F$104</f>
        <v>0.04308796000000001</v>
      </c>
      <c r="G124">
        <f>E124*$G$104</f>
        <v>0.04145865000000001</v>
      </c>
    </row>
    <row r="125" spans="1:8" ht="15"/>
    <row r="126" spans="1:8" ht="15">
      <c r="A126" t="s">
        <v>213</v>
      </c>
      <c r="B126" t="s">
        <v>413</v>
      </c>
      <c r="E126">
        <v>0.0915</v>
      </c>
      <c r="F126">
        <f>E126*$F$104</f>
        <v>0.12926388000000003</v>
      </c>
      <c r="G126">
        <f>E126*$G$104</f>
        <v>0.12437595000000001</v>
      </c>
    </row>
    <row r="127" spans="1:8" ht="15">
      <c r="A127" t="s">
        <v>22</v>
      </c>
      <c r="B127" t="s">
        <v>484</v>
      </c>
      <c r="C127">
        <v>2050</v>
      </c>
      <c r="D127">
        <f>C127/8760</f>
        <v>0.23401826484018265</v>
      </c>
      <c r="E127">
        <v>0.0915</v>
      </c>
      <c r="F127">
        <f>E127*$F$104</f>
        <v>0.12926388000000003</v>
      </c>
      <c r="G127">
        <f>E127*$G$104</f>
        <v>0.12437595000000001</v>
      </c>
    </row>
    <row r="128" spans="1:8" ht="15">
      <c r="A128" t="s">
        <v>23</v>
      </c>
      <c r="B128" t="s">
        <v>484</v>
      </c>
      <c r="C128">
        <v>2400</v>
      </c>
      <c r="D128">
        <f>C128/8760</f>
        <v>0.273972602739726</v>
      </c>
      <c r="E128">
        <v>0.0747</v>
      </c>
      <c r="F128">
        <f>E128*$F$104</f>
        <v>0.10553018400000001</v>
      </c>
      <c r="G128">
        <f>E128*$G$104</f>
        <v>0.10153971000000002</v>
      </c>
    </row>
    <row r="129" spans="1:8" ht="15">
      <c r="A129" t="s">
        <v>19</v>
      </c>
      <c r="B129" t="s">
        <v>484</v>
      </c>
      <c r="C129">
        <v>3300</v>
      </c>
      <c r="D129">
        <f>C129/8760</f>
        <v>0.3767123287671233</v>
      </c>
      <c r="E129">
        <v>0.0457</v>
      </c>
      <c r="F129">
        <f>E129*$F$104</f>
        <v>0.064561304</v>
      </c>
      <c r="G129">
        <f>E129*$G$104</f>
        <v>0.06212001</v>
      </c>
    </row>
    <row r="130" spans="1:8" ht="15"/>
    <row r="131" spans="1:8" ht="15">
      <c r="A131" t="s">
        <v>1011</v>
      </c>
    </row>
    <row r="132" spans="1:8" ht="15">
      <c r="A132" t="s">
        <v>159</v>
      </c>
    </row>
    <row r="133" spans="1:8" ht="15">
      <c r="A133" t="s">
        <v>221</v>
      </c>
      <c r="B133">
        <v>20</v>
      </c>
      <c r="E133">
        <v>0.3</v>
      </c>
      <c r="F133">
        <f>E133*$F$104</f>
        <v>0.423816</v>
      </c>
      <c r="G133">
        <f>E133*$G$104</f>
        <v>0.40779000000000004</v>
      </c>
      <c r="H133" t="s">
        <v>1017</v>
      </c>
    </row>
    <row r="134" spans="1:8" ht="15">
      <c r="A134" t="s">
        <v>181</v>
      </c>
      <c r="B134">
        <v>20</v>
      </c>
      <c r="E134">
        <f>0.3+0.25</f>
        <v>0.55</v>
      </c>
      <c r="F134">
        <f>E134*$F$104</f>
        <v>0.7769960000000001</v>
      </c>
      <c r="G134">
        <f>E134*$G$104</f>
        <v>0.7476150000000001</v>
      </c>
    </row>
    <row r="135" spans="1:8" ht="15">
      <c r="A135" t="s">
        <v>218</v>
      </c>
      <c r="B135">
        <v>6</v>
      </c>
      <c r="E135">
        <v>0.6</v>
      </c>
      <c r="F135">
        <f>E135*$F$104</f>
        <v>0.847632</v>
      </c>
      <c r="G135">
        <f>E135*$G$104</f>
        <v>0.8155800000000001</v>
      </c>
      <c r="H135" t="s">
        <v>1289</v>
      </c>
    </row>
    <row r="136" spans="1:8" ht="15"/>
    <row r="137" spans="1:8" ht="15">
      <c r="A137" t="s">
        <v>213</v>
      </c>
      <c r="B137">
        <v>20</v>
      </c>
      <c r="E137">
        <v>0.305</v>
      </c>
      <c r="F137">
        <f>E137*$F$104</f>
        <v>0.43087960000000003</v>
      </c>
      <c r="G137">
        <f>E137*$G$104</f>
        <v>0.4145865</v>
      </c>
    </row>
    <row r="138" spans="1:8" ht="15"/>
    <row r="139" spans="1:8" ht="15">
      <c r="A139" t="s">
        <v>736</v>
      </c>
      <c r="B139">
        <v>15</v>
      </c>
      <c r="E139">
        <v>0.0762</v>
      </c>
      <c r="F139">
        <f>E139*$F$104</f>
        <v>0.10764926400000002</v>
      </c>
      <c r="G139">
        <f>E139*$G$104</f>
        <v>0.10357866000000002</v>
      </c>
    </row>
    <row r="140" spans="1:8" ht="15"/>
    <row r="141" spans="1:8" ht="15">
      <c r="A141" t="s">
        <v>555</v>
      </c>
      <c r="B141">
        <v>15</v>
      </c>
      <c r="E141">
        <v>0.046</v>
      </c>
      <c r="F141">
        <f>E141*$F$104</f>
        <v>0.06498512000000001</v>
      </c>
      <c r="G141">
        <f>E141*$G$104</f>
        <v>0.06252780000000001</v>
      </c>
      <c r="H141" t="s">
        <v>1019</v>
      </c>
    </row>
    <row r="142" spans="1:8" ht="15"/>
    <row r="143" spans="1:8" ht="15">
      <c r="A143" t="s">
        <v>550</v>
      </c>
      <c r="B143">
        <v>15</v>
      </c>
      <c r="E143">
        <v>0.049</v>
      </c>
      <c r="F143">
        <f>E143*$F$104</f>
        <v>0.06922328000000001</v>
      </c>
      <c r="G143">
        <f>E143*$G$104</f>
        <v>0.06660570000000002</v>
      </c>
    </row>
    <row r="144" spans="1:8" ht="15"/>
    <row r="145" spans="1:8" ht="15">
      <c r="A145" t="s">
        <v>819</v>
      </c>
      <c r="B145">
        <v>20</v>
      </c>
      <c r="E145">
        <v>0.0549</v>
      </c>
      <c r="F145">
        <f>E145*$F$104</f>
        <v>0.07755832800000001</v>
      </c>
      <c r="G145">
        <f>E145*$G$104</f>
        <v>0.07462557</v>
      </c>
      <c r="H145" t="s">
        <v>651</v>
      </c>
    </row>
    <row r="146" spans="1:8" ht="15">
      <c r="E146">
        <v>0.061</v>
      </c>
      <c r="F146">
        <f>E146*$F$104</f>
        <v>0.08617592000000002</v>
      </c>
      <c r="G146">
        <f>E146*$G$104</f>
        <v>0.08291730000000001</v>
      </c>
    </row>
    <row r="147" spans="1:8" ht="15">
      <c r="A147" t="s">
        <v>620</v>
      </c>
      <c r="B147">
        <v>12</v>
      </c>
      <c r="E147">
        <v>0.061</v>
      </c>
      <c r="F147">
        <f>E147*$F$104</f>
        <v>0.08617592000000002</v>
      </c>
      <c r="G147">
        <f>E147*$G$104</f>
        <v>0.08291730000000001</v>
      </c>
      <c r="H147" t="s">
        <v>650</v>
      </c>
    </row>
    <row r="148" spans="1:8" ht="15">
      <c r="E148">
        <v>0.091</v>
      </c>
      <c r="F148">
        <f>E148*$F$104</f>
        <v>0.12855752</v>
      </c>
      <c r="G148">
        <f>E148*$G$104</f>
        <v>0.12369630000000001</v>
      </c>
    </row>
    <row r="149" spans="1:8" ht="15">
      <c r="A149" t="s">
        <v>1305</v>
      </c>
      <c r="B149">
        <v>15</v>
      </c>
      <c r="E149">
        <v>0.045</v>
      </c>
      <c r="F149">
        <f>E149*$F$104</f>
        <v>0.0635724</v>
      </c>
      <c r="G149">
        <f>E149*$G$104</f>
        <v>0.06116850000000001</v>
      </c>
      <c r="H149" t="s">
        <v>649</v>
      </c>
    </row>
    <row r="150" spans="1:8" ht="15">
      <c r="E150">
        <v>0.05</v>
      </c>
      <c r="F150">
        <f>E150*$F$104</f>
        <v>0.07063600000000002</v>
      </c>
      <c r="G150">
        <f>E150*$G$104</f>
        <v>0.06796500000000001</v>
      </c>
    </row>
    <row r="151" spans="1:8" ht="15">
      <c r="A151" t="s">
        <v>522</v>
      </c>
      <c r="B151">
        <v>15</v>
      </c>
      <c r="E151">
        <v>0.045</v>
      </c>
      <c r="F151">
        <f>E151*$F$104</f>
        <v>0.0635724</v>
      </c>
      <c r="G151">
        <f>E151*$G$104</f>
        <v>0.06116850000000001</v>
      </c>
    </row>
    <row r="152" spans="1:8" ht="15">
      <c r="E152">
        <v>0.05</v>
      </c>
      <c r="F152">
        <f>E152*$F$104</f>
        <v>0.07063600000000002</v>
      </c>
      <c r="G152">
        <f>E152*$G$104</f>
        <v>0.06796500000000001</v>
      </c>
    </row>
    <row r="153" spans="1:8" ht="15">
      <c r="A153" t="s">
        <v>1164</v>
      </c>
      <c r="B153">
        <v>15</v>
      </c>
      <c r="E153">
        <v>0.0787</v>
      </c>
      <c r="F153">
        <f>E153*$F$104</f>
        <v>0.11118106400000002</v>
      </c>
      <c r="G153">
        <f>E153*$G$104</f>
        <v>0.10697691000000002</v>
      </c>
      <c r="H153" t="s">
        <v>652</v>
      </c>
    </row>
    <row r="154" spans="1:8" ht="15">
      <c r="E154">
        <v>0.096</v>
      </c>
      <c r="F154">
        <f>E154*$F$104</f>
        <v>0.13562112</v>
      </c>
      <c r="G154">
        <f>E154*$G$104</f>
        <v>0.13049280000000002</v>
      </c>
    </row>
    <row r="156" ht="15">
      <c r="A156" t="s">
        <v>1076</v>
      </c>
    </row>
    <row r="157" spans="1:10" ht="15">
      <c r="A157" t="s">
        <v>1011</v>
      </c>
      <c r="H157" t="s">
        <v>947</v>
      </c>
    </row>
    <row r="158" spans="1:10" ht="15">
      <c r="A158" t="s">
        <v>159</v>
      </c>
    </row>
    <row r="159" spans="1:10" ht="15">
      <c r="A159" t="s">
        <v>176</v>
      </c>
      <c r="B159">
        <v>20</v>
      </c>
      <c r="E159">
        <v>0.328</v>
      </c>
      <c r="F159">
        <f>E159*$F$4</f>
        <v>0.4633721600000001</v>
      </c>
      <c r="G159">
        <f>E159*$G$4</f>
        <v>0.4458504000000001</v>
      </c>
      <c r="H159" t="s">
        <v>1017</v>
      </c>
    </row>
    <row r="160" spans="1:10" ht="15">
      <c r="A160" t="s">
        <v>180</v>
      </c>
      <c r="B160">
        <v>20</v>
      </c>
      <c r="E160">
        <v>0.601</v>
      </c>
      <c r="F160">
        <f>E160*$F$4</f>
        <v>0.8490447200000001</v>
      </c>
      <c r="G160">
        <f>E160*$G$4</f>
        <v>0.8169393</v>
      </c>
    </row>
    <row r="161" spans="1:10" ht="15">
      <c r="A161" t="s">
        <v>219</v>
      </c>
      <c r="B161">
        <v>6</v>
      </c>
      <c r="E161">
        <v>0.4</v>
      </c>
      <c r="F161">
        <f>E161*$F$4</f>
        <v>0.5650880000000001</v>
      </c>
      <c r="G161">
        <f>E161*$G$4</f>
        <v>0.5437200000000001</v>
      </c>
      <c r="H161" t="s">
        <v>1289</v>
      </c>
    </row>
    <row r="162" spans="1:10" ht="15">
      <c r="E162" s="33"/>
      <c r="F162" s="33"/>
      <c r="G162" s="33"/>
    </row>
    <row r="163" spans="1:10" ht="15">
      <c r="A163" t="s">
        <v>212</v>
      </c>
      <c r="B163">
        <v>20</v>
      </c>
      <c r="E163">
        <v>0.437</v>
      </c>
      <c r="F163">
        <f>E163*$F$4</f>
        <v>0.6173586400000001</v>
      </c>
      <c r="G163">
        <f>E163*$G$4</f>
        <v>0.5940141000000001</v>
      </c>
    </row>
    <row r="164" spans="1:10" ht="15">
      <c r="A164" t="s">
        <v>156</v>
      </c>
      <c r="B164">
        <v>20</v>
      </c>
      <c r="E164">
        <v>0.601</v>
      </c>
      <c r="F164">
        <f>E164*$F$4</f>
        <v>0.8490447200000001</v>
      </c>
      <c r="G164">
        <f>E164*$G$4</f>
        <v>0.8169393</v>
      </c>
    </row>
    <row r="165" ht="15"/>
    <row r="166" ht="15"/>
    <row r="167" ht="15"/>
    <row r="168" ht="15"/>
    <row r="169" ht="15"/>
    <row r="170" ht="15"/>
    <row r="171" ht="15"/>
    <row r="172" ht="15"/>
    <row r="173" ht="15"/>
    <row r="174" ht="15"/>
    <row r="175" ht="15"/>
    <row r="176" ht="15"/>
    <row r="177" ht="15"/>
    <row r="178" ht="15"/>
    <row r="179" ht="15"/>
    <row r="180" ht="15"/>
    <row r="181" ht="15"/>
    <row r="182" ht="15"/>
  </sheetData>
  <sheetProtection/>
  <mergeCells count="5">
    <mergeCell ref="A75:K75"/>
    <mergeCell ref="A76:H76"/>
    <mergeCell ref="A78:K78"/>
    <mergeCell ref="A79:G79"/>
    <mergeCell ref="B102:H102"/>
  </mergeCells>
  <printOptions gridLines="1"/>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O162"/>
  <sheetViews>
    <sheetView defaultGridColor="0" colorId="0" workbookViewId="0" topLeftCell="A34">
      <pane topLeftCell="A1" activePane="topLeft" state="split"/>
      <selection pane="topLeft" activeCell="B3" sqref="B3"/>
    </sheetView>
  </sheetViews>
  <sheetFormatPr defaultColWidth="7.10546875" defaultRowHeight="15"/>
  <cols>
    <col min="1" max="1" width="19.10546875" style="0" customWidth="1"/>
    <col min="3" max="3" width="6.88671875" style="0" customWidth="1"/>
    <col min="4" max="5" width="7.88671875" style="0" customWidth="1"/>
    <col min="6" max="12" width="6.88671875" style="0" customWidth="1"/>
    <col min="13" max="13" width="5.88671875" style="0" customWidth="1"/>
  </cols>
  <sheetData>
    <row r="1" spans="1:13" ht="15">
      <c r="A1" t="s">
        <v>506</v>
      </c>
    </row>
    <row r="2" spans="1:13" ht="15">
      <c r="A2" t="s">
        <v>689</v>
      </c>
    </row>
    <row r="3" spans="1:13" ht="15">
      <c r="A3">
        <v>40204</v>
      </c>
      <c r="B3" t="s">
        <v>958</v>
      </c>
    </row>
    <row r="4" spans="1:13" ht="15">
      <c r="A4" t="s">
        <v>1239</v>
      </c>
      <c r="B4">
        <v>2010</v>
      </c>
    </row>
    <row r="5" spans="1:13" ht="15">
      <c r="C5" t="s">
        <v>1233</v>
      </c>
      <c r="D5">
        <f>Exchange!C4</f>
        <v>1.4127200000000002</v>
      </c>
      <c r="E5">
        <f>Exchange!D4</f>
        <v>1.3593000000000002</v>
      </c>
    </row>
    <row r="6" spans="1:13" ht="15">
      <c r="B6" t="s">
        <v>1353</v>
      </c>
      <c r="C6" t="s">
        <v>29</v>
      </c>
      <c r="D6" t="s">
        <v>588</v>
      </c>
      <c r="E6" t="s">
        <v>1291</v>
      </c>
    </row>
    <row r="7" spans="1:5" ht="15">
      <c r="A7" t="s">
        <v>971</v>
      </c>
    </row>
    <row r="8" spans="1:13" ht="15">
      <c r="F8" t="s">
        <v>643</v>
      </c>
    </row>
    <row r="9" spans="1:13" ht="15">
      <c r="A9" t="s">
        <v>1333</v>
      </c>
      <c r="G9">
        <v>0.01</v>
      </c>
      <c r="H9">
        <v>0.01</v>
      </c>
      <c r="I9">
        <v>0.01</v>
      </c>
      <c r="J9">
        <v>0.01</v>
      </c>
      <c r="K9">
        <v>0.01</v>
      </c>
      <c r="L9">
        <v>0.01</v>
      </c>
      <c r="M9" s="28">
        <v>0.01</v>
      </c>
    </row>
    <row r="10" spans="1:13" ht="15">
      <c r="A10" t="s">
        <v>979</v>
      </c>
      <c r="F10">
        <v>2009</v>
      </c>
      <c r="G10">
        <v>2010</v>
      </c>
      <c r="H10">
        <v>2011</v>
      </c>
      <c r="I10">
        <v>2012</v>
      </c>
      <c r="J10">
        <v>2013</v>
      </c>
      <c r="K10">
        <v>2014</v>
      </c>
      <c r="L10">
        <v>2015</v>
      </c>
      <c r="M10">
        <v>2016</v>
      </c>
    </row>
    <row r="11" spans="1:15" ht="15">
      <c r="A11" t="s">
        <v>142</v>
      </c>
      <c r="B11">
        <v>20</v>
      </c>
      <c r="C11">
        <f>G11</f>
        <v>0.09108</v>
      </c>
      <c r="D11">
        <f>C11*$D$5</f>
        <v>0.12867053760000002</v>
      </c>
      <c r="E11">
        <f>C11*$E$5</f>
        <v>0.123805044</v>
      </c>
      <c r="F11">
        <v>0.092</v>
      </c>
      <c r="G11">
        <f>F11-(G$9*F11)</f>
        <v>0.09108</v>
      </c>
      <c r="H11">
        <f>G11-(H$9*G11)</f>
        <v>0.09016919999999999</v>
      </c>
      <c r="I11">
        <f>H11-(I$9*H11)</f>
        <v>0.089267508</v>
      </c>
      <c r="J11">
        <f>I11-(J$9*I11)</f>
        <v>0.08837483292</v>
      </c>
      <c r="K11">
        <f>J11-(K$9*J11)</f>
        <v>0.08749108459079999</v>
      </c>
      <c r="L11">
        <f>K11-(L$9*K11)</f>
        <v>0.08661617374489199</v>
      </c>
      <c r="M11">
        <f>L11-(M$9*L11)</f>
        <v>0.08575001200744306</v>
      </c>
    </row>
    <row r="12" spans="1:15" ht="15">
      <c r="A12" t="s">
        <v>143</v>
      </c>
      <c r="B12">
        <v>16.9</v>
      </c>
      <c r="C12">
        <f>G12</f>
        <v>0.09108</v>
      </c>
      <c r="D12">
        <f>C12*$D$5</f>
        <v>0.12867053760000002</v>
      </c>
      <c r="E12">
        <f>C12*$E$5</f>
        <v>0.123805044</v>
      </c>
      <c r="F12">
        <v>0.092</v>
      </c>
      <c r="G12">
        <f>F12-(G$9*F12)</f>
        <v>0.09108</v>
      </c>
      <c r="H12">
        <f>G12-(H$9*G12)</f>
        <v>0.09016919999999999</v>
      </c>
      <c r="I12">
        <f>H12-(I$9*H12)</f>
        <v>0.089267508</v>
      </c>
      <c r="J12">
        <f>I12-(J$9*I12)</f>
        <v>0.08837483292</v>
      </c>
      <c r="K12">
        <f>J12-(K$9*J12)</f>
        <v>0.08749108459079999</v>
      </c>
      <c r="L12">
        <f>K12-(L$9*K12)</f>
        <v>0.08661617374489199</v>
      </c>
      <c r="M12">
        <f>L12-(M$9*L12)</f>
        <v>0.08575001200744306</v>
      </c>
    </row>
    <row r="13" spans="1:15" ht="15">
      <c r="A13" t="s">
        <v>144</v>
      </c>
      <c r="B13">
        <v>15.4</v>
      </c>
      <c r="C13">
        <f>G13</f>
        <v>0.09108</v>
      </c>
      <c r="D13">
        <f>C13*$D$5</f>
        <v>0.12867053760000002</v>
      </c>
      <c r="E13">
        <f>C13*$E$5</f>
        <v>0.123805044</v>
      </c>
      <c r="F13">
        <v>0.092</v>
      </c>
      <c r="G13">
        <f>F13-(G$9*F13)</f>
        <v>0.09108</v>
      </c>
      <c r="H13">
        <f>G13-(H$9*G13)</f>
        <v>0.09016919999999999</v>
      </c>
      <c r="I13">
        <f>H13-(I$9*H13)</f>
        <v>0.089267508</v>
      </c>
      <c r="J13">
        <f>I13-(J$9*I13)</f>
        <v>0.08837483292</v>
      </c>
      <c r="K13">
        <f>J13-(K$9*J13)</f>
        <v>0.08749108459079999</v>
      </c>
      <c r="L13">
        <f>K13-(L$9*K13)</f>
        <v>0.08661617374489199</v>
      </c>
      <c r="M13">
        <f>L13-(M$9*L13)</f>
        <v>0.08575001200744306</v>
      </c>
    </row>
    <row r="14" spans="1:15" ht="15">
      <c r="A14" t="s">
        <v>145</v>
      </c>
      <c r="B14">
        <v>13.9</v>
      </c>
      <c r="C14">
        <f>G14</f>
        <v>0.09108</v>
      </c>
      <c r="D14">
        <f>C14*$D$5</f>
        <v>0.12867053760000002</v>
      </c>
      <c r="E14">
        <f>C14*$E$5</f>
        <v>0.123805044</v>
      </c>
      <c r="F14">
        <v>0.092</v>
      </c>
      <c r="G14">
        <f>F14-(G$9*F14)</f>
        <v>0.09108</v>
      </c>
      <c r="H14">
        <f>G14-(H$9*G14)</f>
        <v>0.09016919999999999</v>
      </c>
      <c r="I14">
        <f>H14-(I$9*H14)</f>
        <v>0.089267508</v>
      </c>
      <c r="J14">
        <f>I14-(J$9*I14)</f>
        <v>0.08837483292</v>
      </c>
      <c r="K14">
        <f>J14-(K$9*J14)</f>
        <v>0.08749108459079999</v>
      </c>
      <c r="L14">
        <f>K14-(L$9*K14)</f>
        <v>0.08661617374489199</v>
      </c>
      <c r="M14">
        <f>L14-(M$9*L14)</f>
        <v>0.08575001200744306</v>
      </c>
    </row>
    <row r="15" spans="1:15" ht="15">
      <c r="A15" t="s">
        <v>129</v>
      </c>
      <c r="B15">
        <v>12.4</v>
      </c>
      <c r="C15">
        <f>G15</f>
        <v>0.09108</v>
      </c>
      <c r="D15">
        <f>C15*$D$5</f>
        <v>0.12867053760000002</v>
      </c>
      <c r="E15">
        <f>C15*$E$5</f>
        <v>0.123805044</v>
      </c>
      <c r="F15">
        <v>0.092</v>
      </c>
      <c r="G15">
        <f>F15-(G$9*F15)</f>
        <v>0.09108</v>
      </c>
      <c r="H15">
        <f>G15-(H$9*G15)</f>
        <v>0.09016919999999999</v>
      </c>
      <c r="I15">
        <f>H15-(I$9*H15)</f>
        <v>0.089267508</v>
      </c>
      <c r="J15">
        <f>I15-(J$9*I15)</f>
        <v>0.08837483292</v>
      </c>
      <c r="K15">
        <f>J15-(K$9*J15)</f>
        <v>0.08749108459079999</v>
      </c>
      <c r="L15">
        <f>K15-(L$9*K15)</f>
        <v>0.08661617374489199</v>
      </c>
      <c r="M15">
        <f>L15-(M$9*L15)</f>
        <v>0.08575001200744306</v>
      </c>
    </row>
    <row r="16" spans="1:15" ht="15">
      <c r="A16" t="s">
        <v>130</v>
      </c>
      <c r="B16">
        <v>10.9</v>
      </c>
      <c r="C16">
        <f>G16</f>
        <v>0.09108</v>
      </c>
      <c r="D16">
        <f>C16*$D$5</f>
        <v>0.12867053760000002</v>
      </c>
      <c r="E16">
        <f>C16*$E$5</f>
        <v>0.123805044</v>
      </c>
      <c r="F16">
        <v>0.092</v>
      </c>
      <c r="G16">
        <f>F16-(G$9*F16)</f>
        <v>0.09108</v>
      </c>
      <c r="H16">
        <f>G16-(H$9*G16)</f>
        <v>0.09016919999999999</v>
      </c>
      <c r="I16">
        <f>H16-(I$9*H16)</f>
        <v>0.089267508</v>
      </c>
      <c r="J16">
        <f>I16-(J$9*I16)</f>
        <v>0.08837483292</v>
      </c>
      <c r="K16">
        <f>J16-(K$9*J16)</f>
        <v>0.08749108459079999</v>
      </c>
      <c r="L16">
        <f>K16-(L$9*K16)</f>
        <v>0.08661617374489199</v>
      </c>
      <c r="M16">
        <f>L16-(M$9*L16)</f>
        <v>0.08575001200744306</v>
      </c>
    </row>
    <row r="17" spans="1:15" ht="15">
      <c r="A17" t="s">
        <v>132</v>
      </c>
      <c r="B17">
        <v>9.4</v>
      </c>
      <c r="C17">
        <f>G17</f>
        <v>0.09108</v>
      </c>
      <c r="D17">
        <f>C17*$D$5</f>
        <v>0.12867053760000002</v>
      </c>
      <c r="E17">
        <f>C17*$E$5</f>
        <v>0.123805044</v>
      </c>
      <c r="F17">
        <v>0.092</v>
      </c>
      <c r="G17">
        <f>F17-(G$9*F17)</f>
        <v>0.09108</v>
      </c>
      <c r="H17">
        <f>G17-(H$9*G17)</f>
        <v>0.09016919999999999</v>
      </c>
      <c r="I17">
        <f>H17-(I$9*H17)</f>
        <v>0.089267508</v>
      </c>
      <c r="J17">
        <f>I17-(J$9*I17)</f>
        <v>0.08837483292</v>
      </c>
      <c r="K17">
        <f>J17-(K$9*J17)</f>
        <v>0.08749108459079999</v>
      </c>
      <c r="L17">
        <f>K17-(L$9*K17)</f>
        <v>0.08661617374489199</v>
      </c>
      <c r="M17">
        <f>L17-(M$9*L17)</f>
        <v>0.08575001200744306</v>
      </c>
    </row>
    <row r="18" spans="1:15" ht="15">
      <c r="A18" t="s">
        <v>134</v>
      </c>
      <c r="B18">
        <v>8</v>
      </c>
      <c r="C18">
        <f>G18</f>
        <v>0.09108</v>
      </c>
      <c r="D18">
        <f>C18*$D$5</f>
        <v>0.12867053760000002</v>
      </c>
      <c r="E18">
        <f>C18*$E$5</f>
        <v>0.123805044</v>
      </c>
      <c r="F18">
        <v>0.092</v>
      </c>
      <c r="G18">
        <f>F18-(G$9*F18)</f>
        <v>0.09108</v>
      </c>
      <c r="H18">
        <f>G18-(H$9*G18)</f>
        <v>0.09016919999999999</v>
      </c>
      <c r="I18">
        <f>H18-(I$9*H18)</f>
        <v>0.089267508</v>
      </c>
      <c r="J18">
        <f>I18-(J$9*I18)</f>
        <v>0.08837483292</v>
      </c>
      <c r="K18">
        <f>J18-(K$9*J18)</f>
        <v>0.08749108459079999</v>
      </c>
      <c r="L18">
        <f>K18-(L$9*K18)</f>
        <v>0.08661617374489199</v>
      </c>
      <c r="M18">
        <f>L18-(M$9*L18)</f>
        <v>0.08575001200744306</v>
      </c>
    </row>
    <row r="19" spans="1:15" ht="15">
      <c r="A19" t="s">
        <v>135</v>
      </c>
      <c r="B19">
        <v>6.5</v>
      </c>
      <c r="C19">
        <f>G19</f>
        <v>0.09108</v>
      </c>
      <c r="D19">
        <f>C19*$D$5</f>
        <v>0.12867053760000002</v>
      </c>
      <c r="E19">
        <f>C19*$E$5</f>
        <v>0.123805044</v>
      </c>
      <c r="F19">
        <v>0.092</v>
      </c>
      <c r="G19">
        <f>F19-(G$9*F19)</f>
        <v>0.09108</v>
      </c>
      <c r="H19">
        <f>G19-(H$9*G19)</f>
        <v>0.09016919999999999</v>
      </c>
      <c r="I19">
        <f>H19-(I$9*H19)</f>
        <v>0.089267508</v>
      </c>
      <c r="J19">
        <f>I19-(J$9*I19)</f>
        <v>0.08837483292</v>
      </c>
      <c r="K19">
        <f>J19-(K$9*J19)</f>
        <v>0.08749108459079999</v>
      </c>
      <c r="L19">
        <f>K19-(L$9*K19)</f>
        <v>0.08661617374489199</v>
      </c>
      <c r="M19">
        <f>L19-(M$9*L19)</f>
        <v>0.08575001200744306</v>
      </c>
    </row>
    <row r="20" spans="1:15" ht="15">
      <c r="A20" t="s">
        <v>136</v>
      </c>
      <c r="B20">
        <v>5</v>
      </c>
      <c r="C20">
        <f>G20</f>
        <v>0.09108</v>
      </c>
      <c r="D20">
        <f>C20*$D$5</f>
        <v>0.12867053760000002</v>
      </c>
      <c r="E20">
        <f>C20*$E$5</f>
        <v>0.123805044</v>
      </c>
      <c r="F20">
        <v>0.092</v>
      </c>
      <c r="G20">
        <f>F20-(G$9*F20)</f>
        <v>0.09108</v>
      </c>
      <c r="H20">
        <f>G20-(H$9*G20)</f>
        <v>0.09016919999999999</v>
      </c>
      <c r="I20">
        <f>H20-(I$9*H20)</f>
        <v>0.089267508</v>
      </c>
      <c r="J20">
        <f>I20-(J$9*I20)</f>
        <v>0.08837483292</v>
      </c>
      <c r="K20">
        <f>J20-(K$9*J20)</f>
        <v>0.08749108459079999</v>
      </c>
      <c r="L20">
        <f>K20-(L$9*K20)</f>
        <v>0.08661617374489199</v>
      </c>
      <c r="M20">
        <f>L20-(M$9*L20)</f>
        <v>0.08575001200744306</v>
      </c>
    </row>
    <row r="21" spans="1:15" ht="15">
      <c r="A21" t="s">
        <v>147</v>
      </c>
      <c r="B21" t="s">
        <v>1274</v>
      </c>
      <c r="C21">
        <f>G21</f>
        <v>0.049698</v>
      </c>
      <c r="D21">
        <f>C21*$D$5</f>
        <v>0.07020935856</v>
      </c>
      <c r="E21">
        <f>C21*$E$5</f>
        <v>0.06755449140000001</v>
      </c>
      <c r="F21">
        <v>0.0502</v>
      </c>
      <c r="G21">
        <f>F21-(G$9*F21)</f>
        <v>0.049698</v>
      </c>
      <c r="H21">
        <f>G21-(H$9*G21)</f>
        <v>0.04920102</v>
      </c>
      <c r="I21">
        <f>H21-(I$9*H21)</f>
        <v>0.0487090098</v>
      </c>
      <c r="J21">
        <f>I21-(J$9*I21)</f>
        <v>0.048221919702</v>
      </c>
      <c r="K21">
        <f>J21-(K$9*J21)</f>
        <v>0.04773970050498</v>
      </c>
      <c r="L21">
        <f>K21-(L$9*K21)</f>
        <v>0.0472623034999302</v>
      </c>
      <c r="M21">
        <f>L21-(M$9*L21)</f>
        <v>0.0467896804649309</v>
      </c>
    </row>
    <row r="22" spans="1:15" ht="15"/>
    <row r="23" spans="1:15" ht="15">
      <c r="A23" t="s">
        <v>746</v>
      </c>
      <c r="C23">
        <f>G23</f>
        <v>0.00693</v>
      </c>
      <c r="F23">
        <v>0.007</v>
      </c>
      <c r="G23">
        <f>F23-(G$9*F23)</f>
        <v>0.00693</v>
      </c>
      <c r="H23">
        <f>G23-(H$9*G23)</f>
        <v>0.006860700000000001</v>
      </c>
      <c r="I23">
        <f>H23-(I$9*H23)</f>
        <v>0.006792093000000001</v>
      </c>
      <c r="J23">
        <f>I23-(J$9*I23)</f>
        <v>0.006724172070000001</v>
      </c>
      <c r="K23">
        <f>J23-(K$9*J23)</f>
        <v>0.006656930349300001</v>
      </c>
      <c r="L23">
        <f>K23-(L$9*K23)</f>
        <v>0.006590361045807002</v>
      </c>
      <c r="M23">
        <f>L23-(M$9*L23)</f>
        <v>0.006524457435348931</v>
      </c>
    </row>
    <row r="24" spans="1:15" ht="15">
      <c r="A24" t="s">
        <v>1141</v>
      </c>
      <c r="C24">
        <f>G24</f>
        <v>0.00495</v>
      </c>
      <c r="D24" s="33"/>
      <c r="E24" s="33"/>
      <c r="F24">
        <v>0.005</v>
      </c>
      <c r="G24">
        <f>F24-(G$9*F24)</f>
        <v>0.00495</v>
      </c>
      <c r="H24">
        <f>G24-(H$9*G24)</f>
        <v>0.0049005</v>
      </c>
      <c r="I24">
        <f>H24-(I$9*H24)</f>
        <v>0.004851495</v>
      </c>
      <c r="J24">
        <f>I24-(J$9*I24)</f>
        <v>0.00480298005</v>
      </c>
      <c r="K24">
        <f>J24-(K$9*J24)</f>
        <v>0.0047549502495</v>
      </c>
      <c r="L24">
        <f>K24-(L$9*K24)</f>
        <v>0.004707400747005</v>
      </c>
      <c r="M24">
        <f>L24-(M$9*L24)</f>
        <v>0.00466032673953495</v>
      </c>
    </row>
    <row r="25" spans="1:15" ht="15">
      <c r="D25" s="33"/>
      <c r="E25" s="33"/>
    </row>
    <row r="26" spans="1:15" ht="15"/>
    <row r="27" spans="2:13" ht="15">
      <c r="F27">
        <v>0</v>
      </c>
      <c r="G27">
        <v>0</v>
      </c>
      <c r="H27">
        <v>0</v>
      </c>
      <c r="I27">
        <v>0</v>
      </c>
      <c r="J27">
        <v>0</v>
      </c>
      <c r="K27">
        <v>0</v>
      </c>
      <c r="L27">
        <v>0</v>
      </c>
      <c r="M27">
        <v>0.05</v>
      </c>
    </row>
    <row r="28" spans="1:13" ht="15">
      <c r="F28">
        <v>2009</v>
      </c>
      <c r="G28">
        <v>2010</v>
      </c>
      <c r="H28">
        <v>2011</v>
      </c>
      <c r="I28">
        <v>2012</v>
      </c>
      <c r="J28">
        <v>2013</v>
      </c>
      <c r="K28">
        <v>2014</v>
      </c>
      <c r="L28">
        <v>2015</v>
      </c>
      <c r="M28">
        <v>2016</v>
      </c>
    </row>
    <row r="29" spans="1:13" ht="15">
      <c r="A29" t="s">
        <v>977</v>
      </c>
      <c r="C29">
        <f>G29</f>
        <v>0.13</v>
      </c>
      <c r="D29">
        <f>C29*$D$5</f>
        <v>0.18365360000000003</v>
      </c>
      <c r="E29">
        <f>C29*$E$5</f>
        <v>0.17670900000000003</v>
      </c>
      <c r="F29">
        <v>0.13</v>
      </c>
      <c r="G29">
        <f>F29-(G$27*F29)</f>
        <v>0.13</v>
      </c>
      <c r="H29">
        <f>G29-(H$27*G29)</f>
        <v>0.13</v>
      </c>
      <c r="I29">
        <f>H29-(I$27*H29)</f>
        <v>0.13</v>
      </c>
      <c r="J29">
        <f>I29-(J$27*I29)</f>
        <v>0.13</v>
      </c>
      <c r="K29">
        <f>J29-(K$27*J29)</f>
        <v>0.13</v>
      </c>
      <c r="L29">
        <v>0.13</v>
      </c>
      <c r="M29">
        <f>L29-(M$9*L29)</f>
        <v>0.1287</v>
      </c>
    </row>
    <row r="30" spans="1:13" ht="15">
      <c r="A30" t="s">
        <v>142</v>
      </c>
      <c r="B30">
        <v>20</v>
      </c>
      <c r="C30">
        <f>G30</f>
        <v>0.13</v>
      </c>
      <c r="D30">
        <f>C30*$D$5</f>
        <v>0.18365360000000003</v>
      </c>
      <c r="E30">
        <f>C30*$E$5</f>
        <v>0.17670900000000003</v>
      </c>
      <c r="F30">
        <v>0.13</v>
      </c>
      <c r="G30">
        <f>F30-(G$27*F30)</f>
        <v>0.13</v>
      </c>
      <c r="H30">
        <f>G30-(H$27*G30)</f>
        <v>0.13</v>
      </c>
      <c r="I30">
        <f>H30-(I$27*H30)</f>
        <v>0.13</v>
      </c>
      <c r="J30">
        <f>I30-(J$27*I30)</f>
        <v>0.13</v>
      </c>
      <c r="K30">
        <f>J30-(K$27*J30)</f>
        <v>0.13</v>
      </c>
      <c r="L30">
        <v>0.13</v>
      </c>
      <c r="M30">
        <f>L30-(M$9*L30)</f>
        <v>0.1287</v>
      </c>
    </row>
    <row r="31" spans="1:13" ht="15">
      <c r="A31" t="s">
        <v>129</v>
      </c>
      <c r="B31">
        <v>16</v>
      </c>
      <c r="C31">
        <f>G31</f>
        <v>0.13</v>
      </c>
      <c r="D31">
        <f>C31*$D$5</f>
        <v>0.18365360000000003</v>
      </c>
      <c r="E31">
        <f>C31*$E$5</f>
        <v>0.17670900000000003</v>
      </c>
      <c r="F31">
        <v>0.13</v>
      </c>
      <c r="G31">
        <f>F31-(G$27*F31)</f>
        <v>0.13</v>
      </c>
      <c r="H31">
        <f>G31-(H$27*G31)</f>
        <v>0.13</v>
      </c>
      <c r="I31">
        <f>H31-(I$27*H31)</f>
        <v>0.13</v>
      </c>
      <c r="J31">
        <f>I31-(J$27*I31)</f>
        <v>0.13</v>
      </c>
      <c r="K31">
        <f>J31-(K$27*J31)</f>
        <v>0.13</v>
      </c>
      <c r="L31">
        <v>0.13</v>
      </c>
      <c r="M31">
        <f>L31-(M$9*L31)</f>
        <v>0.1287</v>
      </c>
    </row>
    <row r="32" spans="1:13" ht="15">
      <c r="A32" t="s">
        <v>137</v>
      </c>
      <c r="B32">
        <v>5</v>
      </c>
      <c r="C32">
        <f>G32</f>
        <v>0.13</v>
      </c>
      <c r="D32">
        <f>C32*$D$5</f>
        <v>0.18365360000000003</v>
      </c>
      <c r="E32">
        <f>C32*$E$5</f>
        <v>0.17670900000000003</v>
      </c>
      <c r="F32">
        <v>0.13</v>
      </c>
      <c r="G32">
        <f>F32-(G$27*F32)</f>
        <v>0.13</v>
      </c>
      <c r="H32">
        <f>G32-(H$27*G32)</f>
        <v>0.13</v>
      </c>
      <c r="I32">
        <f>H32-(I$27*H32)</f>
        <v>0.13</v>
      </c>
      <c r="J32">
        <f>I32-(J$27*I32)</f>
        <v>0.13</v>
      </c>
      <c r="K32">
        <f>J32-(K$27*J32)</f>
        <v>0.13</v>
      </c>
      <c r="L32">
        <v>0.13</v>
      </c>
      <c r="M32">
        <f>L32-(M$9*L32)</f>
        <v>0.1287</v>
      </c>
    </row>
    <row r="33" spans="1:13" ht="15">
      <c r="A33" t="s">
        <v>147</v>
      </c>
      <c r="B33" t="s">
        <v>1274</v>
      </c>
      <c r="C33">
        <f>G33</f>
        <v>0.035</v>
      </c>
      <c r="D33">
        <f>C33*$D$5</f>
        <v>0.04944520000000001</v>
      </c>
      <c r="E33">
        <f>C33*$E$5</f>
        <v>0.047575500000000014</v>
      </c>
      <c r="F33">
        <v>0.035</v>
      </c>
      <c r="G33">
        <f>F33-(G$27*F33)</f>
        <v>0.035</v>
      </c>
      <c r="H33">
        <f>G33-(H$27*G33)</f>
        <v>0.035</v>
      </c>
      <c r="I33">
        <f>H33-(I$27*H33)</f>
        <v>0.035</v>
      </c>
      <c r="J33">
        <f>I33-(J$27*I33)</f>
        <v>0.035</v>
      </c>
      <c r="K33">
        <f>J33-(K$27*J33)</f>
        <v>0.035</v>
      </c>
      <c r="L33">
        <f>K33-(L$27*K33)</f>
        <v>0.035</v>
      </c>
    </row>
    <row r="34" spans="3:13" ht="15"/>
    <row r="35" spans="1:13" ht="15">
      <c r="A35" t="s">
        <v>976</v>
      </c>
      <c r="C35">
        <v>0.02</v>
      </c>
      <c r="D35">
        <f>C35*$D$5</f>
        <v>0.028254400000000006</v>
      </c>
      <c r="E35">
        <f>C35*$E$5</f>
        <v>0.027186000000000005</v>
      </c>
      <c r="F35">
        <v>0.02</v>
      </c>
      <c r="G35">
        <v>0.02</v>
      </c>
      <c r="H35">
        <v>0.02</v>
      </c>
      <c r="I35">
        <v>0.02</v>
      </c>
    </row>
    <row r="36" spans="1:13" ht="15">
      <c r="A36" t="s">
        <v>1275</v>
      </c>
      <c r="C36">
        <f>C29+C35</f>
        <v>0.15</v>
      </c>
      <c r="D36">
        <f>D29+D35</f>
        <v>0.21190800000000004</v>
      </c>
      <c r="E36">
        <f>E29+E35</f>
        <v>0.20389500000000005</v>
      </c>
    </row>
    <row r="37" spans="1:13" ht="15"/>
    <row r="38" spans="1:13" ht="15">
      <c r="A38" t="s">
        <v>1171</v>
      </c>
    </row>
    <row r="39" spans="1:13" ht="15">
      <c r="F39" t="s">
        <v>644</v>
      </c>
    </row>
    <row r="40" spans="1:13" ht="15">
      <c r="G40">
        <v>0.11</v>
      </c>
      <c r="H40">
        <v>0.09</v>
      </c>
      <c r="I40">
        <v>0.09</v>
      </c>
      <c r="J40">
        <v>0.09</v>
      </c>
      <c r="K40">
        <v>0.09</v>
      </c>
      <c r="L40">
        <v>0.09</v>
      </c>
      <c r="M40">
        <v>0.09</v>
      </c>
    </row>
    <row r="41" spans="1:13" ht="15">
      <c r="F41">
        <v>2009</v>
      </c>
      <c r="G41">
        <v>2010</v>
      </c>
      <c r="H41">
        <v>2011</v>
      </c>
      <c r="I41">
        <v>2012</v>
      </c>
      <c r="J41">
        <v>2013</v>
      </c>
      <c r="K41">
        <v>2014</v>
      </c>
      <c r="L41">
        <v>2015</v>
      </c>
      <c r="M41">
        <v>2016</v>
      </c>
    </row>
    <row r="42" spans="1:14" ht="15">
      <c r="A42" t="s">
        <v>729</v>
      </c>
      <c r="B42">
        <v>20</v>
      </c>
      <c r="C42">
        <f>G42</f>
        <v>0.284266</v>
      </c>
      <c r="D42">
        <f>C42*$D$5</f>
        <v>0.4015882635200001</v>
      </c>
      <c r="E42">
        <f>C42*$E$5</f>
        <v>0.3864027738000001</v>
      </c>
      <c r="F42">
        <v>0.3194</v>
      </c>
      <c r="G42">
        <f>F42-(G$40*F42)</f>
        <v>0.284266</v>
      </c>
      <c r="H42">
        <f>G42-(H$40*G42)</f>
        <v>0.25868206000000005</v>
      </c>
      <c r="I42">
        <f>H42-(I$40*H42)</f>
        <v>0.23540067460000005</v>
      </c>
      <c r="J42">
        <f>I42-(J$40*I42)</f>
        <v>0.21421461388600005</v>
      </c>
      <c r="K42">
        <f>J42-(K$40*J42)</f>
        <v>0.19493529863626005</v>
      </c>
      <c r="L42">
        <f>K42-(L$40*K42)</f>
        <v>0.17739112175899666</v>
      </c>
      <c r="M42">
        <f>L42-(M$40*L42)</f>
        <v>0.16142592080068696</v>
      </c>
    </row>
    <row r="43" spans="1:13" ht="15"/>
    <row r="44" spans="1:13" ht="15">
      <c r="G44">
        <v>0.09</v>
      </c>
      <c r="H44">
        <v>0.09</v>
      </c>
      <c r="I44">
        <v>0.09</v>
      </c>
      <c r="J44">
        <v>0.09</v>
      </c>
      <c r="K44">
        <v>0.09</v>
      </c>
      <c r="L44">
        <v>0.09</v>
      </c>
      <c r="M44">
        <v>0.09</v>
      </c>
    </row>
    <row r="45" spans="1:13" ht="15">
      <c r="A45" t="s">
        <v>323</v>
      </c>
      <c r="B45">
        <v>20</v>
      </c>
      <c r="C45">
        <f>G45</f>
        <v>0.39139100000000004</v>
      </c>
      <c r="D45">
        <f>C45*$D$5</f>
        <v>0.5529258935200001</v>
      </c>
      <c r="E45">
        <f>C45*$E$5</f>
        <v>0.5320177863000002</v>
      </c>
      <c r="F45">
        <v>0.43010000000000004</v>
      </c>
      <c r="G45">
        <f>F45-(G$44*F45)</f>
        <v>0.39139100000000004</v>
      </c>
      <c r="H45">
        <f>G45-(H$44*G45)</f>
        <v>0.35616581</v>
      </c>
      <c r="I45">
        <f>H45-(I$44*H45)</f>
        <v>0.3241108871</v>
      </c>
      <c r="J45">
        <f>I45-(J$44*I45)</f>
        <v>0.29494090726100003</v>
      </c>
      <c r="K45">
        <f>J45-(K$44*J45)</f>
        <v>0.26839622560751003</v>
      </c>
      <c r="L45">
        <f>K45-(L$44*K45)</f>
        <v>0.24424056530283414</v>
      </c>
      <c r="M45">
        <f>L45-(M$44*L45)</f>
        <v>0.22225891442557907</v>
      </c>
    </row>
    <row r="46" spans="1:13" ht="15">
      <c r="A46" t="s">
        <v>368</v>
      </c>
      <c r="B46">
        <v>20</v>
      </c>
      <c r="C46">
        <f>G46</f>
        <v>0.37228100000000003</v>
      </c>
      <c r="D46">
        <f>C46*$D$5</f>
        <v>0.5259288143200002</v>
      </c>
      <c r="E46">
        <f>C46*$E$5</f>
        <v>0.5060415633</v>
      </c>
      <c r="F46">
        <v>0.4091</v>
      </c>
      <c r="G46">
        <f>F46-(G$44*F46)</f>
        <v>0.37228100000000003</v>
      </c>
      <c r="H46">
        <f>G46-(H$44*G46)</f>
        <v>0.33877571</v>
      </c>
      <c r="I46">
        <f>H46-(I$44*H46)</f>
        <v>0.3082858961</v>
      </c>
      <c r="J46">
        <f>I46-(J$44*I46)</f>
        <v>0.280540165451</v>
      </c>
      <c r="K46">
        <f>J46-(K$44*J46)</f>
        <v>0.25529155056041003</v>
      </c>
      <c r="L46">
        <f>K46-(L$44*K46)</f>
        <v>0.23231531100997313</v>
      </c>
      <c r="M46">
        <f>L46-(M$44*L46)</f>
        <v>0.21140693301907554</v>
      </c>
    </row>
    <row r="47" spans="1:13" ht="15">
      <c r="D47" s="33"/>
      <c r="E47" s="33"/>
    </row>
    <row r="48" spans="1:13" ht="15">
      <c r="D48" s="33"/>
      <c r="E48" s="33"/>
      <c r="G48">
        <v>0.11</v>
      </c>
      <c r="H48">
        <v>0.09</v>
      </c>
      <c r="I48">
        <v>0.09</v>
      </c>
      <c r="J48">
        <v>0.09</v>
      </c>
      <c r="K48">
        <v>0.09</v>
      </c>
      <c r="L48">
        <v>0.09</v>
      </c>
      <c r="M48">
        <v>0.09</v>
      </c>
    </row>
    <row r="49" spans="1:13" ht="15">
      <c r="A49" t="s">
        <v>350</v>
      </c>
      <c r="B49">
        <v>20</v>
      </c>
      <c r="C49">
        <f>G49</f>
        <v>0.352262</v>
      </c>
      <c r="D49">
        <f>C49*$D$5</f>
        <v>0.4976475726400001</v>
      </c>
      <c r="E49">
        <f>C49*$E$5</f>
        <v>0.4788297366000001</v>
      </c>
      <c r="F49">
        <v>0.39580000000000004</v>
      </c>
      <c r="G49">
        <f>F49-(G$48*F49)</f>
        <v>0.352262</v>
      </c>
      <c r="H49">
        <f>G49-(H$48*G49)</f>
        <v>0.32055842</v>
      </c>
      <c r="I49">
        <f>H49-(I$48*H49)</f>
        <v>0.2917081622</v>
      </c>
      <c r="J49">
        <f>I49-(J$48*I49)</f>
        <v>0.265454427602</v>
      </c>
      <c r="K49">
        <f>J49-(K$48*J49)</f>
        <v>0.24156352911782</v>
      </c>
      <c r="L49">
        <f>K49-(L$48*K49)</f>
        <v>0.2198228114972162</v>
      </c>
      <c r="M49">
        <f>L49-(M$48*L49)</f>
        <v>0.20003875846246674</v>
      </c>
    </row>
    <row r="50" spans="1:13" ht="15">
      <c r="A50" t="s">
        <v>344</v>
      </c>
      <c r="B50">
        <v>30</v>
      </c>
      <c r="C50">
        <f>G50</f>
        <v>0.2937</v>
      </c>
      <c r="D50">
        <f>C50*$D$5</f>
        <v>0.4149158640000001</v>
      </c>
      <c r="E50">
        <f>C50*$E$5</f>
        <v>0.3992264100000001</v>
      </c>
      <c r="F50">
        <v>0.33</v>
      </c>
      <c r="G50">
        <f>F50-(G$48*F50)</f>
        <v>0.2937</v>
      </c>
      <c r="H50">
        <f>G50-(H$48*G50)</f>
        <v>0.26726700000000003</v>
      </c>
      <c r="I50">
        <f>H50-(I$48*H50)</f>
        <v>0.24321297000000003</v>
      </c>
      <c r="J50">
        <f>I50-(J$48*I50)</f>
        <v>0.22132380270000002</v>
      </c>
      <c r="K50">
        <f>J50-(K$48*J50)</f>
        <v>0.201404660457</v>
      </c>
      <c r="L50">
        <f>K50-(L$48*K50)</f>
        <v>0.18327824101587</v>
      </c>
      <c r="M50">
        <f>L50-(M$48*L50)</f>
        <v>0.16678319932444172</v>
      </c>
    </row>
    <row r="51" spans="1:13" ht="15"/>
    <row r="52" spans="1:13" ht="15">
      <c r="A52" t="s">
        <v>322</v>
      </c>
      <c r="B52">
        <v>20</v>
      </c>
      <c r="C52">
        <f>F52</f>
        <v>0.2501</v>
      </c>
      <c r="D52" s="33"/>
      <c r="E52" s="33"/>
      <c r="F52">
        <v>0.2501</v>
      </c>
      <c r="G52" t="s">
        <v>271</v>
      </c>
      <c r="H52" t="s">
        <v>271</v>
      </c>
      <c r="I52" t="s">
        <v>271</v>
      </c>
      <c r="J52" t="s">
        <v>271</v>
      </c>
      <c r="K52" t="s">
        <v>271</v>
      </c>
      <c r="L52" t="s">
        <v>271</v>
      </c>
      <c r="M52" t="s">
        <v>271</v>
      </c>
    </row>
    <row r="53" spans="3:12" ht="15">
      <c r="D53" s="33"/>
      <c r="E53" s="33"/>
    </row>
    <row r="54" spans="1:13" ht="15"/>
    <row r="55" spans="1:13" ht="15">
      <c r="A55" t="s">
        <v>696</v>
      </c>
      <c r="B55" t="s">
        <v>915</v>
      </c>
      <c r="C55" t="s">
        <v>915</v>
      </c>
      <c r="D55" t="s">
        <v>915</v>
      </c>
      <c r="E55" t="s">
        <v>915</v>
      </c>
      <c r="F55" t="s">
        <v>694</v>
      </c>
    </row>
    <row r="56" spans="1:12" ht="15">
      <c r="A56" t="s">
        <v>695</v>
      </c>
      <c r="B56" t="s">
        <v>915</v>
      </c>
      <c r="C56" t="s">
        <v>915</v>
      </c>
      <c r="D56" t="s">
        <v>915</v>
      </c>
      <c r="E56" t="s">
        <v>915</v>
      </c>
    </row>
    <row r="57" spans="1:12" ht="15">
      <c r="A57" t="s">
        <v>697</v>
      </c>
      <c r="B57" t="s">
        <v>915</v>
      </c>
      <c r="C57" t="s">
        <v>915</v>
      </c>
      <c r="D57" t="s">
        <v>915</v>
      </c>
      <c r="E57" t="s">
        <v>915</v>
      </c>
    </row>
    <row r="58" spans="1:12" ht="15">
      <c r="A58" t="s">
        <v>698</v>
      </c>
      <c r="B58" t="s">
        <v>915</v>
      </c>
      <c r="C58" t="s">
        <v>915</v>
      </c>
      <c r="D58" t="s">
        <v>915</v>
      </c>
      <c r="E58" t="s">
        <v>915</v>
      </c>
    </row>
    <row r="59" spans="2:12" ht="15"/>
    <row r="60" spans="1:13" ht="15">
      <c r="F60" t="s">
        <v>648</v>
      </c>
    </row>
    <row r="61" spans="1:12" ht="15">
      <c r="F61">
        <v>0.01</v>
      </c>
      <c r="G61">
        <v>0.01</v>
      </c>
      <c r="H61">
        <v>0.01</v>
      </c>
      <c r="I61">
        <v>0.01</v>
      </c>
      <c r="J61">
        <v>0.01</v>
      </c>
      <c r="K61">
        <v>0.01</v>
      </c>
      <c r="L61">
        <v>0.01</v>
      </c>
    </row>
    <row r="62" spans="1:12" ht="15">
      <c r="A62" t="s">
        <v>810</v>
      </c>
      <c r="F62">
        <v>2009</v>
      </c>
      <c r="G62">
        <v>2010</v>
      </c>
      <c r="H62">
        <v>2011</v>
      </c>
      <c r="I62">
        <v>2012</v>
      </c>
      <c r="J62">
        <v>2013</v>
      </c>
      <c r="K62">
        <v>2014</v>
      </c>
      <c r="L62">
        <v>2015</v>
      </c>
    </row>
    <row r="63" spans="1:9" ht="15">
      <c r="A63" t="s">
        <v>928</v>
      </c>
    </row>
    <row r="64" spans="1:12" ht="15">
      <c r="A64" t="s">
        <v>337</v>
      </c>
      <c r="B64">
        <v>20</v>
      </c>
      <c r="C64">
        <f>G64</f>
        <v>0.1267</v>
      </c>
      <c r="D64">
        <f>C64*$D$5</f>
        <v>0.17899162400000004</v>
      </c>
      <c r="E64">
        <f>C64*$E$5</f>
        <v>0.17222331000000002</v>
      </c>
      <c r="F64">
        <v>0.1267</v>
      </c>
      <c r="G64">
        <v>0.1267</v>
      </c>
      <c r="H64">
        <v>0.1267</v>
      </c>
      <c r="I64">
        <v>0.1267</v>
      </c>
      <c r="J64">
        <v>0.1267</v>
      </c>
      <c r="K64">
        <v>0.1267</v>
      </c>
      <c r="L64">
        <v>0.1267</v>
      </c>
    </row>
    <row r="65" spans="1:13" ht="15">
      <c r="A65" t="s">
        <v>383</v>
      </c>
      <c r="B65">
        <v>20</v>
      </c>
      <c r="C65">
        <f>G65</f>
        <v>0.0865</v>
      </c>
      <c r="D65">
        <f>C65*$D$5</f>
        <v>0.12220028000000001</v>
      </c>
      <c r="E65">
        <f>C65*$E$5</f>
        <v>0.11757945</v>
      </c>
      <c r="F65">
        <v>0.0865</v>
      </c>
      <c r="G65">
        <v>0.0865</v>
      </c>
      <c r="H65">
        <v>0.0865</v>
      </c>
      <c r="I65">
        <v>0.0865</v>
      </c>
      <c r="J65">
        <v>0.0865</v>
      </c>
      <c r="K65">
        <v>0.0865</v>
      </c>
      <c r="L65">
        <v>0.0865</v>
      </c>
    </row>
    <row r="66" spans="1:13" ht="15">
      <c r="A66" t="s">
        <v>357</v>
      </c>
      <c r="B66">
        <v>20</v>
      </c>
      <c r="C66">
        <f>G66</f>
        <v>0.0765</v>
      </c>
      <c r="D66">
        <f>C66*$D$5</f>
        <v>0.10807308000000002</v>
      </c>
      <c r="E66">
        <f>C66*$E$5</f>
        <v>0.10398645000000001</v>
      </c>
      <c r="F66">
        <v>0.0765</v>
      </c>
      <c r="G66">
        <v>0.0765</v>
      </c>
      <c r="H66">
        <v>0.0765</v>
      </c>
      <c r="I66">
        <v>0.0765</v>
      </c>
      <c r="J66">
        <v>0.0765</v>
      </c>
      <c r="K66">
        <v>0.0765</v>
      </c>
      <c r="L66">
        <v>0.0765</v>
      </c>
    </row>
    <row r="67" spans="3:12" ht="15">
      <c r="D67" s="33"/>
      <c r="E67" s="33"/>
    </row>
    <row r="68" spans="1:12" ht="15">
      <c r="A68" t="s">
        <v>1147</v>
      </c>
      <c r="D68" s="33"/>
      <c r="E68" s="33"/>
    </row>
    <row r="69" spans="1:12" ht="15">
      <c r="A69" t="s">
        <v>337</v>
      </c>
      <c r="B69">
        <v>20</v>
      </c>
      <c r="C69">
        <f>G69</f>
        <v>0.11670000000000001</v>
      </c>
      <c r="D69">
        <f>C69*$D$5</f>
        <v>0.16486442400000004</v>
      </c>
      <c r="E69">
        <f>C69*$E$5</f>
        <v>0.15863031000000002</v>
      </c>
      <c r="F69">
        <v>0.11670000000000001</v>
      </c>
      <c r="G69">
        <v>0.11670000000000001</v>
      </c>
      <c r="H69">
        <v>0.11670000000000001</v>
      </c>
      <c r="I69">
        <v>0.11670000000000001</v>
      </c>
      <c r="J69">
        <v>0.11670000000000001</v>
      </c>
      <c r="K69">
        <v>0.11670000000000001</v>
      </c>
      <c r="L69">
        <v>0.11670000000000001</v>
      </c>
    </row>
    <row r="70" spans="1:12" ht="15">
      <c r="A70" t="s">
        <v>383</v>
      </c>
      <c r="B70">
        <v>20</v>
      </c>
      <c r="C70">
        <f>G70</f>
        <v>0.08650000000000001</v>
      </c>
      <c r="D70">
        <f>C70*$D$5</f>
        <v>0.12220028000000002</v>
      </c>
      <c r="E70">
        <f>C70*$E$5</f>
        <v>0.11757945000000003</v>
      </c>
      <c r="F70">
        <v>0.08650000000000001</v>
      </c>
      <c r="G70">
        <v>0.08650000000000001</v>
      </c>
      <c r="H70">
        <v>0.08650000000000001</v>
      </c>
      <c r="I70">
        <v>0.08650000000000001</v>
      </c>
      <c r="J70">
        <v>0.08650000000000001</v>
      </c>
      <c r="K70">
        <v>0.08650000000000001</v>
      </c>
      <c r="L70">
        <v>0.08650000000000001</v>
      </c>
    </row>
    <row r="71" spans="1:12" ht="15">
      <c r="A71" t="s">
        <v>357</v>
      </c>
      <c r="B71">
        <v>20</v>
      </c>
      <c r="C71">
        <f>G71</f>
        <v>0.08650000000000001</v>
      </c>
      <c r="D71">
        <f>C71*$D$5</f>
        <v>0.12220028000000002</v>
      </c>
      <c r="E71">
        <f>C71*$E$5</f>
        <v>0.11757945000000003</v>
      </c>
      <c r="F71">
        <v>0.08650000000000001</v>
      </c>
      <c r="G71">
        <v>0.08650000000000001</v>
      </c>
      <c r="H71">
        <v>0.08650000000000001</v>
      </c>
      <c r="I71">
        <v>0.08650000000000001</v>
      </c>
      <c r="J71">
        <v>0.08650000000000001</v>
      </c>
      <c r="K71">
        <v>0.08650000000000001</v>
      </c>
      <c r="L71">
        <v>0.08650000000000001</v>
      </c>
    </row>
    <row r="72" spans="3:12" ht="15">
      <c r="D72" s="33"/>
      <c r="E72" s="33"/>
    </row>
    <row r="73" spans="1:13" ht="15">
      <c r="A73" t="s">
        <v>908</v>
      </c>
    </row>
    <row r="74" spans="1:12" ht="15">
      <c r="A74" t="s">
        <v>337</v>
      </c>
      <c r="B74">
        <v>15</v>
      </c>
      <c r="C74">
        <f>G74</f>
        <v>0.0729</v>
      </c>
      <c r="D74">
        <f>C74*$D$5</f>
        <v>0.10298728800000002</v>
      </c>
      <c r="E74">
        <f>C74*$E$5</f>
        <v>0.09909297000000002</v>
      </c>
      <c r="F74">
        <v>0.0729</v>
      </c>
      <c r="G74">
        <v>0.0729</v>
      </c>
      <c r="H74">
        <v>0.0729</v>
      </c>
      <c r="I74">
        <v>0.0729</v>
      </c>
      <c r="J74">
        <v>0.0729</v>
      </c>
      <c r="K74">
        <v>0.0729</v>
      </c>
      <c r="L74">
        <v>0.0729</v>
      </c>
    </row>
    <row r="75" spans="1:12" ht="15">
      <c r="A75" t="s">
        <v>278</v>
      </c>
      <c r="B75">
        <v>15</v>
      </c>
      <c r="C75">
        <f>G75</f>
        <v>0.06256800000000001</v>
      </c>
      <c r="D75">
        <f>C75*$D$5</f>
        <v>0.08839106496000003</v>
      </c>
      <c r="E75">
        <f>C75*$E$5</f>
        <v>0.08504868240000003</v>
      </c>
      <c r="F75">
        <v>0.0632</v>
      </c>
      <c r="G75">
        <f>F75-(G$61*F75)</f>
        <v>0.06256800000000001</v>
      </c>
      <c r="H75">
        <f>G75-(H$61*G75)</f>
        <v>0.06194232000000001</v>
      </c>
      <c r="I75">
        <f>H75-(I$61*H75)</f>
        <v>0.06132289680000001</v>
      </c>
      <c r="J75">
        <f>I75-(J$61*I75)</f>
        <v>0.06070966783200001</v>
      </c>
      <c r="K75">
        <f>J75-(K$61*J75)</f>
        <v>0.060102571153680014</v>
      </c>
      <c r="L75">
        <f>K75-(L$61*K75)</f>
        <v>0.059501545442143214</v>
      </c>
    </row>
    <row r="76" spans="1:12" ht="15">
      <c r="A76" t="s">
        <v>318</v>
      </c>
      <c r="B76">
        <v>15</v>
      </c>
      <c r="C76">
        <f>G76</f>
        <v>0.057420000000000006</v>
      </c>
      <c r="D76">
        <f>C76*$D$5</f>
        <v>0.08111838240000002</v>
      </c>
      <c r="E76">
        <f>C76*$E$5</f>
        <v>0.07805100600000002</v>
      </c>
      <c r="F76">
        <v>0.058</v>
      </c>
      <c r="G76">
        <f>F76-(G$61*F76)</f>
        <v>0.057420000000000006</v>
      </c>
      <c r="H76">
        <f>G76-(H$61*G76)</f>
        <v>0.05684580000000001</v>
      </c>
      <c r="I76">
        <f>H76-(I$61*H76)</f>
        <v>0.05627734200000001</v>
      </c>
      <c r="J76">
        <f>I76-(J$61*I76)</f>
        <v>0.055714568580000005</v>
      </c>
      <c r="K76">
        <f>J76-(K$61*J76)</f>
        <v>0.0551574228942</v>
      </c>
      <c r="L76">
        <f>K76-(L$61*K76)</f>
        <v>0.054605848665258</v>
      </c>
    </row>
    <row r="77" spans="1:12" ht="15">
      <c r="A77" t="s">
        <v>336</v>
      </c>
      <c r="B77">
        <v>15</v>
      </c>
      <c r="C77">
        <f>G77</f>
        <v>0.042966000000000004</v>
      </c>
      <c r="D77">
        <f>C77*$D$5</f>
        <v>0.060698927520000015</v>
      </c>
      <c r="E77">
        <f>C77*$E$5</f>
        <v>0.058403683800000016</v>
      </c>
      <c r="F77">
        <v>0.0434</v>
      </c>
      <c r="G77">
        <f>F77-(G$61*F77)</f>
        <v>0.042966000000000004</v>
      </c>
      <c r="H77">
        <f>G77-(H$61*G77)</f>
        <v>0.042536340000000006</v>
      </c>
      <c r="I77">
        <f>H77-(I$61*H77)</f>
        <v>0.0421109766</v>
      </c>
      <c r="J77">
        <f>I77-(J$61*I77)</f>
        <v>0.041689866834</v>
      </c>
      <c r="K77">
        <f>J77-(K$61*J77)</f>
        <v>0.04127296816566</v>
      </c>
      <c r="L77">
        <f>K77-(L$61*K77)</f>
        <v>0.0408602384840034</v>
      </c>
    </row>
    <row r="78" spans="1:12" ht="15">
      <c r="A78" t="s">
        <v>380</v>
      </c>
      <c r="B78">
        <v>15</v>
      </c>
      <c r="C78">
        <f>G78</f>
        <v>0.03465</v>
      </c>
      <c r="D78">
        <f>C78*$D$5</f>
        <v>0.04895074800000001</v>
      </c>
      <c r="E78">
        <f>C78*$E$5</f>
        <v>0.047099745000000005</v>
      </c>
      <c r="F78">
        <v>0.035</v>
      </c>
      <c r="G78">
        <f>F78-(G$61*F78)</f>
        <v>0.03465</v>
      </c>
      <c r="H78">
        <f>G78-(H$61*G78)</f>
        <v>0.0343035</v>
      </c>
      <c r="I78">
        <f>H78-(I$61*H78)</f>
        <v>0.033960465</v>
      </c>
      <c r="J78">
        <f>I78-(J$61*I78)</f>
        <v>0.033620860350000004</v>
      </c>
      <c r="K78">
        <f>J78-(K$61*J78)</f>
        <v>0.033284651746500006</v>
      </c>
      <c r="L78">
        <f>K78-(L$61*K78)</f>
        <v>0.03295180522903501</v>
      </c>
    </row>
    <row r="79" spans="1:13" ht="15"/>
    <row r="80" spans="1:12" ht="15">
      <c r="A80" t="s">
        <v>966</v>
      </c>
    </row>
    <row r="81" spans="1:12" ht="15">
      <c r="F81">
        <v>0</v>
      </c>
      <c r="G81">
        <v>0.01</v>
      </c>
      <c r="H81">
        <v>0.01</v>
      </c>
      <c r="I81">
        <v>0.01</v>
      </c>
      <c r="J81">
        <v>0.01</v>
      </c>
      <c r="K81">
        <v>0.01</v>
      </c>
      <c r="L81">
        <v>0.01</v>
      </c>
    </row>
    <row r="82" spans="1:12" ht="15">
      <c r="A82" t="s">
        <v>567</v>
      </c>
      <c r="F82">
        <v>2009</v>
      </c>
      <c r="G82">
        <v>2010</v>
      </c>
      <c r="H82">
        <v>2011</v>
      </c>
      <c r="I82">
        <v>2012</v>
      </c>
      <c r="J82">
        <v>2013</v>
      </c>
      <c r="K82">
        <v>2014</v>
      </c>
      <c r="L82">
        <v>2015</v>
      </c>
    </row>
    <row r="83" spans="1:12" ht="15">
      <c r="A83" t="s">
        <v>311</v>
      </c>
      <c r="B83">
        <v>20</v>
      </c>
      <c r="C83">
        <f>G83</f>
        <v>0.115533</v>
      </c>
      <c r="D83">
        <f>C83*$D$5</f>
        <v>0.16321577976</v>
      </c>
      <c r="E83">
        <f>C83*$E$5</f>
        <v>0.1570440069</v>
      </c>
      <c r="F83">
        <v>0.1167</v>
      </c>
      <c r="G83">
        <f>F83-(G$81*F83)</f>
        <v>0.115533</v>
      </c>
      <c r="H83">
        <f>G83-(H$81*G83)</f>
        <v>0.11437767</v>
      </c>
      <c r="I83">
        <f>H83-(I$81*H83)</f>
        <v>0.1132338933</v>
      </c>
      <c r="J83">
        <f>I83-(J$81*I83)</f>
        <v>0.112101554367</v>
      </c>
      <c r="K83">
        <f>J83-(K$81*J83)</f>
        <v>0.11098053882333</v>
      </c>
      <c r="L83">
        <f>K83-(L$81*K83)</f>
        <v>0.1098707334350967</v>
      </c>
    </row>
    <row r="84" spans="1:12" ht="15">
      <c r="A84" t="s">
        <v>355</v>
      </c>
      <c r="B84">
        <v>20</v>
      </c>
      <c r="C84">
        <f>G84</f>
        <v>0.090882</v>
      </c>
      <c r="D84">
        <f>C84*$D$5</f>
        <v>0.12839081904000002</v>
      </c>
      <c r="E84">
        <f>C84*$E$5</f>
        <v>0.12353590260000002</v>
      </c>
      <c r="F84">
        <v>0.0918</v>
      </c>
      <c r="G84">
        <f>F84-(G$81*F84)</f>
        <v>0.090882</v>
      </c>
      <c r="H84">
        <f>G84-(H$81*G84)</f>
        <v>0.08997318</v>
      </c>
      <c r="I84">
        <f>H84-(I$81*H84)</f>
        <v>0.0890734482</v>
      </c>
      <c r="J84">
        <f>I84-(J$81*I84)</f>
        <v>0.088182713718</v>
      </c>
      <c r="K84">
        <f>J84-(K$81*J84)</f>
        <v>0.08730088658082</v>
      </c>
      <c r="L84">
        <f>K84-(L$81*K84)</f>
        <v>0.0864278777150118</v>
      </c>
    </row>
    <row r="85" spans="1:12" ht="15">
      <c r="A85" t="s">
        <v>384</v>
      </c>
      <c r="B85">
        <v>20</v>
      </c>
      <c r="C85">
        <f>G85</f>
        <v>0.081675</v>
      </c>
      <c r="D85">
        <f>C85*$D$5</f>
        <v>0.11538390600000001</v>
      </c>
      <c r="E85">
        <f>C85*$E$5</f>
        <v>0.11102082750000002</v>
      </c>
      <c r="F85">
        <v>0.0825</v>
      </c>
      <c r="G85">
        <f>F85-(G$81*F85)</f>
        <v>0.081675</v>
      </c>
      <c r="H85">
        <f>G85-(H$81*G85)</f>
        <v>0.08085824999999999</v>
      </c>
      <c r="I85">
        <f>H85-(I$81*H85)</f>
        <v>0.08004966749999999</v>
      </c>
      <c r="J85">
        <f>I85-(J$81*I85)</f>
        <v>0.07924917082499999</v>
      </c>
      <c r="K85">
        <f>J85-(K$81*J85)</f>
        <v>0.07845667911674999</v>
      </c>
      <c r="L85">
        <f>K85-(L$81*K85)</f>
        <v>0.07767211232558249</v>
      </c>
    </row>
    <row r="86" spans="1:12" ht="15">
      <c r="A86" t="s">
        <v>378</v>
      </c>
      <c r="B86">
        <v>20</v>
      </c>
      <c r="C86">
        <f>G86</f>
        <v>0.077121</v>
      </c>
      <c r="D86">
        <f>C86*$D$5</f>
        <v>0.10895037912000001</v>
      </c>
      <c r="E86">
        <f>C86*$E$5</f>
        <v>0.1048305753</v>
      </c>
      <c r="F86">
        <v>0.0779</v>
      </c>
      <c r="G86">
        <f>F86-(G$81*F86)</f>
        <v>0.077121</v>
      </c>
      <c r="H86">
        <f>G86-(H$81*G86)</f>
        <v>0.07634979</v>
      </c>
      <c r="I86">
        <f>H86-(I$81*H86)</f>
        <v>0.07558629210000001</v>
      </c>
      <c r="J86">
        <f>I86-(J$81*I86)</f>
        <v>0.07483042917900001</v>
      </c>
      <c r="K86">
        <f>J86-(K$81*J86)</f>
        <v>0.07408212488721001</v>
      </c>
      <c r="L86">
        <f>K86-(L$81*K86)</f>
        <v>0.0733413036383379</v>
      </c>
    </row>
    <row r="87" spans="3:12" ht="15"/>
    <row r="88" spans="1:12" ht="15">
      <c r="A88" t="s">
        <v>731</v>
      </c>
    </row>
    <row r="89" spans="1:12" ht="15">
      <c r="A89" t="s">
        <v>313</v>
      </c>
      <c r="B89">
        <v>20</v>
      </c>
      <c r="C89">
        <f>G89</f>
        <v>0.059399999999999994</v>
      </c>
      <c r="D89">
        <f>C89*$D$5</f>
        <v>0.08391556800000001</v>
      </c>
      <c r="E89">
        <f>C89*$E$5</f>
        <v>0.08074242000000001</v>
      </c>
      <c r="F89">
        <v>0.06</v>
      </c>
      <c r="G89">
        <f>F89-(G$81*F89)</f>
        <v>0.059399999999999994</v>
      </c>
      <c r="H89">
        <f>G89-(H$81*G89)</f>
        <v>0.058806</v>
      </c>
      <c r="I89">
        <f>H89-(I$81*H89)</f>
        <v>0.058217939999999996</v>
      </c>
      <c r="J89">
        <f>I89-(J$81*I89)</f>
        <v>0.057635760599999995</v>
      </c>
      <c r="K89">
        <f>J89-(K$81*J89)</f>
        <v>0.057059402993999996</v>
      </c>
      <c r="L89">
        <f>K89-(L$81*K89)</f>
        <v>0.05648880896405999</v>
      </c>
    </row>
    <row r="90" spans="1:12" ht="15">
      <c r="A90" t="s">
        <v>312</v>
      </c>
      <c r="B90">
        <v>20</v>
      </c>
      <c r="C90">
        <f>G90</f>
        <v>0.0693</v>
      </c>
      <c r="D90">
        <f>C90*$D$5</f>
        <v>0.09790149600000002</v>
      </c>
      <c r="E90">
        <f>C90*$E$5</f>
        <v>0.09419949000000001</v>
      </c>
      <c r="F90">
        <v>0.07</v>
      </c>
      <c r="G90">
        <f>F90-(G$81*F90)</f>
        <v>0.0693</v>
      </c>
      <c r="H90">
        <f>G90-(H$81*G90)</f>
        <v>0.068607</v>
      </c>
      <c r="I90">
        <f>H90-(I$81*H90)</f>
        <v>0.06792093</v>
      </c>
      <c r="J90">
        <f>I90-(J$81*I90)</f>
        <v>0.06724172070000001</v>
      </c>
      <c r="K90">
        <f>J90-(K$81*J90)</f>
        <v>0.06656930349300001</v>
      </c>
      <c r="L90">
        <f>K90-(L$81*K90)</f>
        <v>0.06590361045807001</v>
      </c>
    </row>
    <row r="91" spans="1:12" ht="15">
      <c r="A91" t="s">
        <v>315</v>
      </c>
      <c r="B91">
        <v>20</v>
      </c>
      <c r="C91">
        <f>G91</f>
        <v>0.0396</v>
      </c>
      <c r="D91">
        <f>C91*$D$5</f>
        <v>0.055943712000000013</v>
      </c>
      <c r="E91">
        <f>C91*$E$5</f>
        <v>0.05382828000000001</v>
      </c>
      <c r="F91">
        <v>0.04</v>
      </c>
      <c r="G91">
        <f>F91-(G$81*F91)</f>
        <v>0.0396</v>
      </c>
      <c r="H91">
        <f>G91-(H$81*G91)</f>
        <v>0.039204</v>
      </c>
      <c r="I91">
        <f>H91-(I$81*H91)</f>
        <v>0.03881196</v>
      </c>
      <c r="J91">
        <f>I91-(J$81*I91)</f>
        <v>0.0384238404</v>
      </c>
      <c r="K91">
        <f>J91-(K$81*J91)</f>
        <v>0.038039601996</v>
      </c>
      <c r="L91">
        <f>K91-(L$81*K91)</f>
        <v>0.03765920597604</v>
      </c>
    </row>
    <row r="92" spans="1:14" ht="15">
      <c r="A92" t="s">
        <v>314</v>
      </c>
      <c r="B92">
        <v>20</v>
      </c>
      <c r="C92">
        <f>G92</f>
        <v>0.0198</v>
      </c>
      <c r="D92">
        <f>C92*$D$5</f>
        <v>0.027971856000000007</v>
      </c>
      <c r="E92">
        <f>C92*$E$5</f>
        <v>0.026914140000000007</v>
      </c>
      <c r="F92">
        <v>0.02</v>
      </c>
      <c r="G92">
        <f>F92-(G$81*F92)</f>
        <v>0.0198</v>
      </c>
      <c r="H92">
        <f>G92-(H$81*G92)</f>
        <v>0.019602</v>
      </c>
      <c r="I92">
        <f>H92-(I$81*H92)</f>
        <v>0.01940598</v>
      </c>
      <c r="J92">
        <f>I92-(J$81*I92)</f>
        <v>0.0192119202</v>
      </c>
      <c r="K92">
        <f>J92-(K$81*J92)</f>
        <v>0.019019800998</v>
      </c>
      <c r="L92">
        <f>K92-(L$81*K92)</f>
        <v>0.01882960298802</v>
      </c>
    </row>
    <row r="93" spans="1:12" ht="15"/>
    <row r="94" spans="1:12" ht="15">
      <c r="A94" t="s">
        <v>340</v>
      </c>
      <c r="B94">
        <v>20</v>
      </c>
      <c r="C94">
        <f>G94</f>
        <v>0.059399999999999994</v>
      </c>
      <c r="D94">
        <f>C94*$D$5</f>
        <v>0.08391556800000001</v>
      </c>
      <c r="E94">
        <f>C94*$E$5</f>
        <v>0.08074242000000001</v>
      </c>
      <c r="F94">
        <v>0.06</v>
      </c>
      <c r="G94">
        <f>F94-(G$81*F94)</f>
        <v>0.059399999999999994</v>
      </c>
      <c r="H94">
        <f>G94-(H$81*G94)</f>
        <v>0.058806</v>
      </c>
      <c r="I94">
        <f>H94-(I$81*H94)</f>
        <v>0.058217939999999996</v>
      </c>
      <c r="J94">
        <f>I94-(J$81*I94)</f>
        <v>0.057635760599999995</v>
      </c>
      <c r="K94">
        <f>J94-(K$81*J94)</f>
        <v>0.057059402993999996</v>
      </c>
      <c r="L94">
        <f>K94-(L$81*K94)</f>
        <v>0.05648880896405999</v>
      </c>
    </row>
    <row r="95" spans="1:12" ht="15">
      <c r="A95" t="s">
        <v>341</v>
      </c>
      <c r="B95">
        <v>20</v>
      </c>
      <c r="C95">
        <f>G95</f>
        <v>0.059399999999999994</v>
      </c>
      <c r="D95">
        <f>C95*$D$5</f>
        <v>0.08391556800000001</v>
      </c>
      <c r="E95">
        <f>C95*$E$5</f>
        <v>0.08074242000000001</v>
      </c>
      <c r="F95">
        <v>0.06</v>
      </c>
      <c r="G95">
        <f>F95-(G$81*F95)</f>
        <v>0.059399999999999994</v>
      </c>
      <c r="H95">
        <f>G95-(H$81*G95)</f>
        <v>0.058806</v>
      </c>
      <c r="I95">
        <f>H95-(I$81*H95)</f>
        <v>0.058217939999999996</v>
      </c>
      <c r="J95">
        <f>I95-(J$81*I95)</f>
        <v>0.057635760599999995</v>
      </c>
      <c r="K95">
        <f>J95-(K$81*J95)</f>
        <v>0.057059402993999996</v>
      </c>
      <c r="L95">
        <f>K95-(L$81*K95)</f>
        <v>0.05648880896405999</v>
      </c>
    </row>
    <row r="96" spans="1:12" ht="15">
      <c r="A96" t="s">
        <v>338</v>
      </c>
      <c r="B96">
        <v>20</v>
      </c>
      <c r="C96">
        <f>G96</f>
        <v>0.0693</v>
      </c>
      <c r="D96">
        <f>C96*$D$5</f>
        <v>0.09790149600000002</v>
      </c>
      <c r="E96">
        <f>C96*$E$5</f>
        <v>0.09419949000000001</v>
      </c>
      <c r="F96">
        <v>0.07</v>
      </c>
      <c r="G96">
        <f>F96-(G$81*F96)</f>
        <v>0.0693</v>
      </c>
      <c r="H96">
        <f>G96-(H$81*G96)</f>
        <v>0.068607</v>
      </c>
      <c r="I96">
        <f>H96-(I$81*H96)</f>
        <v>0.06792093</v>
      </c>
      <c r="J96">
        <f>I96-(J$81*I96)</f>
        <v>0.06724172070000001</v>
      </c>
      <c r="K96">
        <f>J96-(K$81*J96)</f>
        <v>0.06656930349300001</v>
      </c>
      <c r="L96">
        <f>K96-(L$81*K96)</f>
        <v>0.06590361045807001</v>
      </c>
    </row>
    <row r="97" spans="1:12" ht="15">
      <c r="A97" t="s">
        <v>339</v>
      </c>
      <c r="B97">
        <v>20</v>
      </c>
      <c r="C97">
        <f>G97</f>
        <v>0.0099</v>
      </c>
      <c r="D97">
        <f>C97*$D$5</f>
        <v>0.013985928000000003</v>
      </c>
      <c r="E97">
        <f>C97*$E$5</f>
        <v>0.013457070000000003</v>
      </c>
      <c r="F97">
        <v>0.01</v>
      </c>
      <c r="G97">
        <f>F97-(G$81*F97)</f>
        <v>0.0099</v>
      </c>
      <c r="H97">
        <f>G97-(H$81*G97)</f>
        <v>0.009801</v>
      </c>
      <c r="I97">
        <f>H97-(I$81*H97)</f>
        <v>0.00970299</v>
      </c>
      <c r="J97">
        <f>I97-(J$81*I97)</f>
        <v>0.0096059601</v>
      </c>
      <c r="K97">
        <f>J97-(K$81*J97)</f>
        <v>0.009509900499</v>
      </c>
      <c r="L97">
        <f>K97-(L$81*K97)</f>
        <v>0.00941480149401</v>
      </c>
    </row>
    <row r="98" spans="1:12" ht="15">
      <c r="A98" t="s">
        <v>314</v>
      </c>
      <c r="B98">
        <v>20</v>
      </c>
      <c r="C98">
        <f>G98</f>
        <v>0.0198</v>
      </c>
      <c r="D98">
        <f>C98*$D$5</f>
        <v>0.027971856000000007</v>
      </c>
      <c r="E98">
        <f>C98*$E$5</f>
        <v>0.026914140000000007</v>
      </c>
      <c r="F98">
        <v>0.02</v>
      </c>
      <c r="G98">
        <f>F98-(G$81*F98)</f>
        <v>0.0198</v>
      </c>
      <c r="H98">
        <f>G98-(H$81*G98)</f>
        <v>0.019602</v>
      </c>
      <c r="I98">
        <f>H98-(I$81*H98)</f>
        <v>0.01940598</v>
      </c>
      <c r="J98">
        <f>I98-(J$81*I98)</f>
        <v>0.0192119202</v>
      </c>
      <c r="K98">
        <f>J98-(K$81*J98)</f>
        <v>0.019019800998</v>
      </c>
      <c r="L98">
        <f>K98-(L$81*K98)</f>
        <v>0.01882960298802</v>
      </c>
    </row>
    <row r="99" spans="3:12" ht="15"/>
    <row r="100" spans="1:12" ht="15">
      <c r="A100" t="s">
        <v>332</v>
      </c>
      <c r="B100">
        <v>20</v>
      </c>
      <c r="C100">
        <f>G100</f>
        <v>0.0396</v>
      </c>
      <c r="D100">
        <f>C100*$D$5</f>
        <v>0.055943712000000013</v>
      </c>
      <c r="E100">
        <f>C100*$E$5</f>
        <v>0.05382828000000001</v>
      </c>
      <c r="F100">
        <v>0.04</v>
      </c>
      <c r="G100">
        <f>F100-(G$81*F100)</f>
        <v>0.0396</v>
      </c>
      <c r="H100">
        <f>G100-(H$81*G100)</f>
        <v>0.039204</v>
      </c>
      <c r="I100">
        <f>H100-(I$81*H100)</f>
        <v>0.03881196</v>
      </c>
      <c r="J100">
        <f>I100-(J$81*I100)</f>
        <v>0.0384238404</v>
      </c>
      <c r="K100">
        <f>J100-(K$81*J100)</f>
        <v>0.038039601996</v>
      </c>
      <c r="L100">
        <f>K100-(L$81*K100)</f>
        <v>0.03765920597604</v>
      </c>
    </row>
    <row r="101" spans="1:12" ht="15">
      <c r="A101" t="s">
        <v>333</v>
      </c>
      <c r="B101">
        <v>20</v>
      </c>
      <c r="C101">
        <f>G101</f>
        <v>0.0396</v>
      </c>
      <c r="D101">
        <f>C101*$D$5</f>
        <v>0.055943712000000013</v>
      </c>
      <c r="E101">
        <f>C101*$E$5</f>
        <v>0.05382828000000001</v>
      </c>
      <c r="F101">
        <v>0.04</v>
      </c>
      <c r="G101">
        <f>F101-(G$81*F101)</f>
        <v>0.0396</v>
      </c>
      <c r="H101">
        <f>G101-(H$81*G101)</f>
        <v>0.039204</v>
      </c>
      <c r="I101">
        <f>H101-(I$81*H101)</f>
        <v>0.03881196</v>
      </c>
      <c r="J101">
        <f>I101-(J$81*I101)</f>
        <v>0.0384238404</v>
      </c>
      <c r="K101">
        <f>J101-(K$81*J101)</f>
        <v>0.038039601996</v>
      </c>
      <c r="L101">
        <f>K101-(L$81*K101)</f>
        <v>0.03765920597604</v>
      </c>
    </row>
    <row r="102" spans="1:12" ht="15">
      <c r="A102" t="s">
        <v>275</v>
      </c>
      <c r="B102">
        <v>20</v>
      </c>
      <c r="C102">
        <f>G102</f>
        <v>0.02475</v>
      </c>
      <c r="D102">
        <f>C102*$D$5</f>
        <v>0.03496482000000001</v>
      </c>
      <c r="E102">
        <f>C102*$E$5</f>
        <v>0.033642675000000004</v>
      </c>
      <c r="F102">
        <v>0.025</v>
      </c>
      <c r="G102">
        <f>F102-(G$81*F102)</f>
        <v>0.02475</v>
      </c>
      <c r="H102">
        <f>G102-(H$81*G102)</f>
        <v>0.0245025</v>
      </c>
      <c r="I102">
        <f>H102-(I$81*H102)</f>
        <v>0.024257475</v>
      </c>
      <c r="J102">
        <f>I102-(J$81*I102)</f>
        <v>0.024014900250000002</v>
      </c>
      <c r="K102">
        <f>J102-(K$81*J102)</f>
        <v>0.023774751247500003</v>
      </c>
      <c r="L102">
        <f>K102-(L$81*K102)</f>
        <v>0.023537003735025003</v>
      </c>
    </row>
    <row r="103" spans="1:12" ht="15">
      <c r="A103" t="s">
        <v>276</v>
      </c>
      <c r="B103">
        <v>20</v>
      </c>
      <c r="C103">
        <f>G103</f>
        <v>0.0396</v>
      </c>
      <c r="D103">
        <f>C103*$D$5</f>
        <v>0.055943712000000013</v>
      </c>
      <c r="E103">
        <f>C103*$E$5</f>
        <v>0.05382828000000001</v>
      </c>
      <c r="F103">
        <v>0.04</v>
      </c>
      <c r="G103">
        <f>F103-(G$81*F103)</f>
        <v>0.0396</v>
      </c>
      <c r="H103">
        <f>G103-(H$81*G103)</f>
        <v>0.039204</v>
      </c>
      <c r="I103">
        <f>H103-(I$81*H103)</f>
        <v>0.03881196</v>
      </c>
      <c r="J103">
        <f>I103-(J$81*I103)</f>
        <v>0.0384238404</v>
      </c>
      <c r="K103">
        <f>J103-(K$81*J103)</f>
        <v>0.038039601996</v>
      </c>
      <c r="L103">
        <f>K103-(L$81*K103)</f>
        <v>0.03765920597604</v>
      </c>
    </row>
    <row r="104" spans="3:12" ht="15">
      <c r="D104" s="33"/>
      <c r="E104" s="33"/>
    </row>
    <row r="105" spans="1:13" ht="15">
      <c r="A105" t="s">
        <v>844</v>
      </c>
      <c r="B105">
        <v>20</v>
      </c>
      <c r="C105">
        <f>G105</f>
        <v>0.0198</v>
      </c>
      <c r="D105">
        <f>C105*$D$5</f>
        <v>0.027971856000000007</v>
      </c>
      <c r="E105">
        <f>C105*$E$5</f>
        <v>0.026914140000000007</v>
      </c>
      <c r="F105">
        <v>0.02</v>
      </c>
      <c r="G105">
        <f>F105-(G$81*F105)</f>
        <v>0.0198</v>
      </c>
      <c r="H105">
        <f>G105-(H$81*G105)</f>
        <v>0.019602</v>
      </c>
      <c r="I105">
        <f>H105-(I$81*H105)</f>
        <v>0.01940598</v>
      </c>
      <c r="J105">
        <f>I105-(J$81*I105)</f>
        <v>0.0192119202</v>
      </c>
      <c r="K105">
        <f>J105-(K$81*J105)</f>
        <v>0.019019800998</v>
      </c>
      <c r="L105">
        <f>K105-(L$81*K105)</f>
        <v>0.01882960298802</v>
      </c>
    </row>
    <row r="106" spans="1:13" ht="15">
      <c r="A106" t="s">
        <v>658</v>
      </c>
      <c r="B106">
        <v>20</v>
      </c>
      <c r="C106">
        <f>G106</f>
        <v>0.029699999999999997</v>
      </c>
      <c r="D106">
        <f>C106*$D$5</f>
        <v>0.041957784000000005</v>
      </c>
      <c r="E106">
        <f>C106*$E$5</f>
        <v>0.040371210000000005</v>
      </c>
      <c r="F106">
        <v>0.03</v>
      </c>
      <c r="G106">
        <f>F106-(G$81*F106)</f>
        <v>0.029699999999999997</v>
      </c>
      <c r="H106">
        <f>G106-(H$81*G106)</f>
        <v>0.029403</v>
      </c>
      <c r="I106">
        <f>H106-(I$81*H106)</f>
        <v>0.029108969999999998</v>
      </c>
      <c r="J106">
        <f>I106-(J$81*I106)</f>
        <v>0.028817880299999998</v>
      </c>
      <c r="K106">
        <f>J106-(K$81*J106)</f>
        <v>0.028529701496999998</v>
      </c>
      <c r="L106">
        <f>K106-(L$81*K106)</f>
        <v>0.028244404482029997</v>
      </c>
    </row>
    <row r="107" spans="1:13" ht="15">
      <c r="A107" t="s">
        <v>955</v>
      </c>
    </row>
    <row r="108" spans="1:12" ht="15">
      <c r="F108">
        <v>0</v>
      </c>
      <c r="G108">
        <v>0.01</v>
      </c>
      <c r="H108">
        <v>0.01</v>
      </c>
      <c r="I108">
        <v>0.01</v>
      </c>
      <c r="J108">
        <v>0.01</v>
      </c>
      <c r="K108">
        <v>0.01</v>
      </c>
      <c r="L108">
        <v>0.01</v>
      </c>
    </row>
    <row r="109" spans="1:12" ht="15">
      <c r="A109" t="s">
        <v>736</v>
      </c>
      <c r="F109">
        <v>2009</v>
      </c>
      <c r="G109">
        <v>2010</v>
      </c>
      <c r="H109">
        <v>2011</v>
      </c>
      <c r="I109">
        <v>2012</v>
      </c>
      <c r="J109">
        <v>2013</v>
      </c>
      <c r="K109">
        <v>2014</v>
      </c>
      <c r="L109">
        <v>2015</v>
      </c>
    </row>
    <row r="110" spans="1:12" ht="15">
      <c r="A110" t="s">
        <v>329</v>
      </c>
      <c r="B110">
        <v>20</v>
      </c>
      <c r="C110">
        <f>G110</f>
        <v>0.1584</v>
      </c>
      <c r="D110">
        <f>C110*$D$5</f>
        <v>0.22377484800000005</v>
      </c>
      <c r="E110">
        <f>C110*$E$5</f>
        <v>0.21531312000000005</v>
      </c>
      <c r="F110">
        <v>0.16</v>
      </c>
      <c r="G110">
        <f>F110-(G$108*F110)</f>
        <v>0.1584</v>
      </c>
      <c r="H110">
        <f>G110-(H$108*G110)</f>
        <v>0.156816</v>
      </c>
      <c r="I110">
        <f>H110-(I$108*H110)</f>
        <v>0.15524784</v>
      </c>
      <c r="J110">
        <f>I110-(J$108*I110)</f>
        <v>0.1536953616</v>
      </c>
      <c r="K110">
        <f>J110-(K$108*J110)</f>
        <v>0.152158407984</v>
      </c>
      <c r="L110">
        <f>K110-(L$108*K110)</f>
        <v>0.15063682390416</v>
      </c>
    </row>
    <row r="111" spans="1:12" ht="15">
      <c r="A111" t="s">
        <v>278</v>
      </c>
      <c r="B111">
        <v>20</v>
      </c>
      <c r="C111">
        <f>G111</f>
        <v>0.1584</v>
      </c>
      <c r="D111">
        <f>C111*$D$5</f>
        <v>0.22377484800000005</v>
      </c>
      <c r="E111">
        <f>C111*$E$5</f>
        <v>0.21531312000000005</v>
      </c>
      <c r="F111">
        <v>0.16</v>
      </c>
      <c r="G111">
        <f>F111-(G$108*F111)</f>
        <v>0.1584</v>
      </c>
      <c r="H111">
        <f>G111-(H$108*G111)</f>
        <v>0.156816</v>
      </c>
      <c r="I111">
        <f>H111-(I$108*H111)</f>
        <v>0.15524784</v>
      </c>
      <c r="J111">
        <f>I111-(J$108*I111)</f>
        <v>0.1536953616</v>
      </c>
      <c r="K111">
        <f>J111-(K$108*J111)</f>
        <v>0.152158407984</v>
      </c>
      <c r="L111">
        <f>K111-(L$108*K111)</f>
        <v>0.15063682390416</v>
      </c>
    </row>
    <row r="112" spans="1:13" ht="15">
      <c r="A112" t="s">
        <v>347</v>
      </c>
      <c r="B112">
        <v>20</v>
      </c>
      <c r="C112">
        <f>G112</f>
        <v>0.10395</v>
      </c>
      <c r="D112">
        <f>C112*$D$5</f>
        <v>0.14685224400000002</v>
      </c>
      <c r="E112">
        <f>C112*$E$5</f>
        <v>0.14129923500000002</v>
      </c>
      <c r="F112">
        <v>0.105</v>
      </c>
      <c r="G112">
        <f>F112-(G$108*F112)</f>
        <v>0.10395</v>
      </c>
      <c r="H112">
        <f>G112-(H$108*G112)</f>
        <v>0.1029105</v>
      </c>
      <c r="I112">
        <f>H112-(I$108*H112)</f>
        <v>0.101881395</v>
      </c>
      <c r="J112">
        <f>I112-(J$108*I112)</f>
        <v>0.10086258105</v>
      </c>
      <c r="K112">
        <f>J112-(K$108*J112)</f>
        <v>0.0998539552395</v>
      </c>
      <c r="L112">
        <f>K112-(L$108*K112)</f>
        <v>0.098855415687105</v>
      </c>
    </row>
    <row r="113" spans="1:12" ht="15">
      <c r="A113" t="s">
        <v>361</v>
      </c>
      <c r="B113">
        <v>20</v>
      </c>
      <c r="C113">
        <f>G113</f>
        <v>0.10395</v>
      </c>
      <c r="D113">
        <f>C113*$D$5</f>
        <v>0.14685224400000002</v>
      </c>
      <c r="E113">
        <f>C113*$E$5</f>
        <v>0.14129923500000002</v>
      </c>
      <c r="F113">
        <v>0.105</v>
      </c>
      <c r="G113">
        <f>F113-(G$108*F113)</f>
        <v>0.10395</v>
      </c>
      <c r="H113">
        <f>G113-(H$108*G113)</f>
        <v>0.1029105</v>
      </c>
      <c r="I113">
        <f>H113-(I$108*H113)</f>
        <v>0.101881395</v>
      </c>
      <c r="J113">
        <f>I113-(J$108*I113)</f>
        <v>0.10086258105</v>
      </c>
      <c r="K113">
        <f>J113-(K$108*J113)</f>
        <v>0.0998539552395</v>
      </c>
      <c r="L113">
        <f>K113-(L$108*K113)</f>
        <v>0.098855415687105</v>
      </c>
    </row>
    <row r="114" spans="1:13" ht="15">
      <c r="A114" t="s">
        <v>572</v>
      </c>
      <c r="C114">
        <f>G114</f>
        <v>0.029699999999999997</v>
      </c>
      <c r="D114">
        <f>C114*$D$5</f>
        <v>0.041957784000000005</v>
      </c>
      <c r="E114">
        <f>C114*$E$5</f>
        <v>0.040371210000000005</v>
      </c>
      <c r="F114">
        <v>0.03</v>
      </c>
      <c r="G114">
        <f>F114-(G$108*F114)</f>
        <v>0.029699999999999997</v>
      </c>
      <c r="H114">
        <f>G114-(H$108*G114)</f>
        <v>0.029403</v>
      </c>
      <c r="I114">
        <f>H114-(I$108*H114)</f>
        <v>0.029108969999999998</v>
      </c>
      <c r="J114">
        <f>I114-(J$108*I114)</f>
        <v>0.028817880299999998</v>
      </c>
      <c r="K114">
        <f>J114-(K$108*J114)</f>
        <v>0.028529701496999998</v>
      </c>
      <c r="L114">
        <f>K114-(L$108*K114)</f>
        <v>0.028244404482029997</v>
      </c>
    </row>
    <row r="115" spans="1:13" ht="15">
      <c r="A115" t="s">
        <v>1252</v>
      </c>
      <c r="C115">
        <f>G115</f>
        <v>0.0396</v>
      </c>
      <c r="D115">
        <f>C115*$D$5</f>
        <v>0.055943712000000013</v>
      </c>
      <c r="E115">
        <f>C115*$E$5</f>
        <v>0.05382828000000001</v>
      </c>
      <c r="F115">
        <v>0.04</v>
      </c>
      <c r="G115">
        <f>F115-(G$108*F115)</f>
        <v>0.0396</v>
      </c>
      <c r="H115">
        <f>G115-(H$108*G115)</f>
        <v>0.039204</v>
      </c>
      <c r="I115">
        <f>H115-(I$108*H115)</f>
        <v>0.03881196</v>
      </c>
      <c r="J115">
        <f>I115-(J$108*I115)</f>
        <v>0.0384238404</v>
      </c>
      <c r="K115">
        <f>J115-(K$108*J115)</f>
        <v>0.038039601996</v>
      </c>
      <c r="L115">
        <f>K115-(L$108*K115)</f>
        <v>0.03765920597604</v>
      </c>
    </row>
    <row r="116" spans="1:13" ht="15"/>
    <row r="117" spans="1:12" ht="15">
      <c r="F117">
        <v>0.015</v>
      </c>
      <c r="G117">
        <v>0.015</v>
      </c>
      <c r="H117">
        <v>0.015</v>
      </c>
      <c r="I117">
        <v>0.015</v>
      </c>
      <c r="J117">
        <v>0.015</v>
      </c>
      <c r="K117">
        <v>0.015</v>
      </c>
      <c r="L117">
        <v>0.015</v>
      </c>
    </row>
    <row r="118" spans="1:12" ht="15">
      <c r="A118" t="s">
        <v>867</v>
      </c>
      <c r="F118">
        <v>2009</v>
      </c>
      <c r="G118">
        <v>2010</v>
      </c>
      <c r="H118">
        <v>2011</v>
      </c>
      <c r="I118">
        <v>2012</v>
      </c>
      <c r="J118">
        <v>2013</v>
      </c>
      <c r="K118">
        <v>2014</v>
      </c>
      <c r="L118">
        <v>2015</v>
      </c>
    </row>
    <row r="119" spans="1:12" ht="15">
      <c r="A119" t="s">
        <v>337</v>
      </c>
      <c r="B119">
        <v>20</v>
      </c>
      <c r="C119">
        <f>G119</f>
        <v>0.08864999999999999</v>
      </c>
      <c r="D119">
        <f>C119*$D$5</f>
        <v>0.12523762800000002</v>
      </c>
      <c r="E119">
        <f>C119*$E$5</f>
        <v>0.120501945</v>
      </c>
      <c r="F119">
        <v>0.09</v>
      </c>
      <c r="G119">
        <f>F119-(G$117*F119)</f>
        <v>0.08864999999999999</v>
      </c>
      <c r="H119">
        <f>G119-(H$117*G119)</f>
        <v>0.08732024999999999</v>
      </c>
      <c r="I119">
        <f>H119-(I$117*H119)</f>
        <v>0.08601044624999998</v>
      </c>
      <c r="J119">
        <f>I119-(J$117*I119)</f>
        <v>0.08472028955624998</v>
      </c>
      <c r="K119">
        <f>J119-(K$117*J119)</f>
        <v>0.08344948521290624</v>
      </c>
      <c r="L119">
        <f>K119-(L$117*K119)</f>
        <v>0.08219774293471264</v>
      </c>
    </row>
    <row r="120" spans="1:12" ht="15">
      <c r="A120" t="s">
        <v>329</v>
      </c>
      <c r="B120">
        <v>20</v>
      </c>
      <c r="C120">
        <f>G120</f>
        <v>0.060676</v>
      </c>
      <c r="D120">
        <f>C120*$D$5</f>
        <v>0.08571819872000001</v>
      </c>
      <c r="E120">
        <f>C120*$E$5</f>
        <v>0.08247688680000001</v>
      </c>
      <c r="F120">
        <v>0.0616</v>
      </c>
      <c r="G120">
        <f>F120-(G$117*F120)</f>
        <v>0.060676</v>
      </c>
      <c r="H120">
        <f>G120-(H$117*G120)</f>
        <v>0.059765860000000004</v>
      </c>
      <c r="I120">
        <f>H120-(I$117*H120)</f>
        <v>0.058869372100000004</v>
      </c>
      <c r="J120">
        <f>I120-(J$117*I120)</f>
        <v>0.0579863315185</v>
      </c>
      <c r="K120">
        <f>J120-(K$117*J120)</f>
        <v>0.057116536545722504</v>
      </c>
      <c r="L120">
        <f>K120-(L$117*K120)</f>
        <v>0.05625978849753667</v>
      </c>
    </row>
    <row r="121" spans="1:13" ht="15"/>
    <row r="122" spans="1:13" ht="15">
      <c r="A122" t="s">
        <v>1155</v>
      </c>
    </row>
    <row r="123" spans="1:13" ht="15">
      <c r="A123" t="s">
        <v>337</v>
      </c>
      <c r="B123">
        <v>20</v>
      </c>
      <c r="C123">
        <f>G123</f>
        <v>0.0700335</v>
      </c>
      <c r="D123">
        <f>C123*$D$5</f>
        <v>0.09893772612000001</v>
      </c>
      <c r="E123">
        <f>C123*$E$5</f>
        <v>0.09519653655000002</v>
      </c>
      <c r="F123">
        <v>0.0711</v>
      </c>
      <c r="G123">
        <f>F123-(G$117*F123)</f>
        <v>0.0700335</v>
      </c>
      <c r="H123">
        <f>G123-(H$117*G123)</f>
        <v>0.0689829975</v>
      </c>
      <c r="I123">
        <f>H123-(I$117*H123)</f>
        <v>0.0679482525375</v>
      </c>
      <c r="J123">
        <f>I123-(J$117*I123)</f>
        <v>0.0669290287494375</v>
      </c>
      <c r="K123">
        <f>J123-(K$117*J123)</f>
        <v>0.06592509331819593</v>
      </c>
      <c r="L123">
        <f>K123-(L$117*K123)</f>
        <v>0.064936216918423</v>
      </c>
    </row>
    <row r="124" spans="1:13" ht="15">
      <c r="A124" t="s">
        <v>329</v>
      </c>
      <c r="B124">
        <v>20</v>
      </c>
      <c r="C124">
        <f>G124</f>
        <v>0.060676</v>
      </c>
      <c r="D124">
        <f>C124*$D$5</f>
        <v>0.08571819872000001</v>
      </c>
      <c r="E124">
        <f>C124*$E$5</f>
        <v>0.08247688680000001</v>
      </c>
      <c r="F124">
        <v>0.0616</v>
      </c>
      <c r="G124">
        <f>F124-(G$117*F124)</f>
        <v>0.060676</v>
      </c>
      <c r="H124">
        <f>G124-(H$117*G124)</f>
        <v>0.059765860000000004</v>
      </c>
      <c r="I124">
        <f>H124-(I$117*H124)</f>
        <v>0.058869372100000004</v>
      </c>
      <c r="J124">
        <f>I124-(J$117*I124)</f>
        <v>0.0579863315185</v>
      </c>
      <c r="K124">
        <f>J124-(K$117*J124)</f>
        <v>0.057116536545722504</v>
      </c>
      <c r="L124">
        <f>K124-(L$117*K124)</f>
        <v>0.05625978849753667</v>
      </c>
    </row>
    <row r="125" spans="3:12" ht="15"/>
    <row r="126" spans="1:13" ht="15">
      <c r="A126" t="s">
        <v>845</v>
      </c>
    </row>
    <row r="127" spans="1:12" ht="15">
      <c r="A127" t="s">
        <v>325</v>
      </c>
      <c r="F127">
        <v>0.02</v>
      </c>
      <c r="G127">
        <f>F127-(G$117*F127)</f>
        <v>0.0197</v>
      </c>
      <c r="H127">
        <f>G127-(H$117*G127)</f>
        <v>0.019404499999999998</v>
      </c>
      <c r="I127">
        <f>H127-(I$117*H127)</f>
        <v>0.0191134325</v>
      </c>
      <c r="J127">
        <f>I127-(J$117*I127)</f>
        <v>0.0188267310125</v>
      </c>
      <c r="K127">
        <f>J127-(K$117*J127)</f>
        <v>0.0185443300473125</v>
      </c>
      <c r="L127">
        <f>K127-(L$117*K127)</f>
        <v>0.01826616509660281</v>
      </c>
    </row>
    <row r="128" spans="1:12" ht="15">
      <c r="A128" t="s">
        <v>342</v>
      </c>
      <c r="F128">
        <v>0.01</v>
      </c>
      <c r="G128">
        <f>F128-(G$117*F128)</f>
        <v>0.00985</v>
      </c>
      <c r="H128">
        <f>G128-(H$117*G128)</f>
        <v>0.009702249999999999</v>
      </c>
      <c r="I128">
        <f>H128-(I$117*H128)</f>
        <v>0.00955671625</v>
      </c>
      <c r="J128">
        <f>I128-(J$117*I128)</f>
        <v>0.00941336550625</v>
      </c>
      <c r="K128">
        <f>J128-(K$117*J128)</f>
        <v>0.00927216502365625</v>
      </c>
      <c r="L128">
        <f>K128-(L$117*K128)</f>
        <v>0.009133082548301405</v>
      </c>
    </row>
    <row r="129" spans="1:3" ht="15">
      <c r="A129" t="s">
        <v>970</v>
      </c>
    </row>
    <row r="130" spans="1:12" ht="15">
      <c r="A130" t="s">
        <v>497</v>
      </c>
    </row>
    <row r="131" spans="1:13" ht="15">
      <c r="A131" t="s">
        <v>540</v>
      </c>
    </row>
    <row r="132" spans="1:3" ht="15">
      <c r="A132" t="s">
        <v>634</v>
      </c>
    </row>
    <row r="133" spans="1:3" ht="15">
      <c r="A133" t="s">
        <v>661</v>
      </c>
    </row>
    <row r="134" spans="1:3" ht="15">
      <c r="A134" t="s">
        <v>1092</v>
      </c>
    </row>
    <row r="135" spans="1:3" ht="15">
      <c r="A135" t="s">
        <v>802</v>
      </c>
    </row>
    <row r="136" spans="1:3" ht="15">
      <c r="A136" t="s">
        <v>803</v>
      </c>
    </row>
    <row r="137" spans="1:3" ht="15">
      <c r="A137" t="s">
        <v>1246</v>
      </c>
    </row>
    <row r="138" spans="1:3" ht="15">
      <c r="A138" t="s">
        <v>806</v>
      </c>
    </row>
    <row r="139" spans="1:3" ht="15"/>
    <row r="140" spans="2:3" ht="15"/>
    <row r="141" spans="1:3" ht="15">
      <c r="A141" t="s">
        <v>1172</v>
      </c>
    </row>
    <row r="142" spans="1:13" ht="15">
      <c r="A142" t="s">
        <v>1267</v>
      </c>
    </row>
    <row r="143" spans="1:13" ht="15">
      <c r="A143" t="s">
        <v>401</v>
      </c>
    </row>
    <row r="144" spans="1:13" ht="15">
      <c r="A144" t="s">
        <v>437</v>
      </c>
    </row>
    <row r="145" spans="1:13" ht="15">
      <c r="A145" t="s">
        <v>438</v>
      </c>
    </row>
    <row r="146" spans="1:13" ht="15">
      <c r="A146" t="s">
        <v>439</v>
      </c>
    </row>
    <row r="147" spans="1:13" ht="15">
      <c r="A147" t="s">
        <v>825</v>
      </c>
    </row>
    <row r="148" spans="1:13" ht="15">
      <c r="A148" t="s">
        <v>826</v>
      </c>
    </row>
    <row r="149" spans="1:13" ht="15">
      <c r="A149" t="s">
        <v>430</v>
      </c>
    </row>
    <row r="150" spans="1:13" ht="15">
      <c r="A150" t="s">
        <v>452</v>
      </c>
    </row>
    <row r="151" spans="1:13" ht="15">
      <c r="A151" t="s">
        <v>462</v>
      </c>
    </row>
    <row r="152" spans="1:13" ht="15">
      <c r="A152" t="s">
        <v>468</v>
      </c>
    </row>
    <row r="153" spans="1:13" ht="15"/>
    <row r="154" spans="1:13" ht="15">
      <c r="A154" t="s">
        <v>1322</v>
      </c>
    </row>
    <row r="155" spans="1:13" ht="15">
      <c r="A155" t="s">
        <v>1142</v>
      </c>
    </row>
    <row r="156" spans="1:13" ht="15"/>
    <row r="157" spans="1:13" ht="15">
      <c r="A157" t="s">
        <v>1322</v>
      </c>
    </row>
    <row r="158" spans="1:13" ht="15">
      <c r="A158" t="s">
        <v>747</v>
      </c>
    </row>
    <row r="159" spans="1:13" ht="15">
      <c r="A159" t="s">
        <v>1001</v>
      </c>
    </row>
    <row r="160" spans="1:13" ht="15">
      <c r="A160" t="s">
        <v>653</v>
      </c>
    </row>
    <row r="161" spans="1:13" ht="15">
      <c r="A161" t="s">
        <v>1296</v>
      </c>
    </row>
    <row r="162" spans="1:13" ht="15"/>
  </sheetData>
  <sheetProtection/>
  <mergeCells count="10">
    <mergeCell ref="B3:M3"/>
    <mergeCell ref="F8:M8"/>
    <mergeCell ref="F39:M39"/>
    <mergeCell ref="F55:M55"/>
    <mergeCell ref="F60:M60"/>
    <mergeCell ref="A130:L130"/>
    <mergeCell ref="A144:B144"/>
    <mergeCell ref="A146:B146"/>
    <mergeCell ref="A149:B149"/>
    <mergeCell ref="A150:B150"/>
  </mergeCells>
  <printOptions gridLines="1"/>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IU173"/>
  <sheetViews>
    <sheetView defaultGridColor="0" colorId="0" workbookViewId="0" topLeftCell="A1">
      <pane ySplit="6" topLeftCell="A32" activePane="bottomLeft" state="frozen"/>
      <selection pane="bottomLeft" activeCell="A1" sqref="A1"/>
    </sheetView>
  </sheetViews>
  <sheetFormatPr defaultColWidth="7.10546875" defaultRowHeight="15"/>
  <cols>
    <col min="1" max="1" width="30.10546875" style="0" customWidth="1"/>
    <col min="2" max="2" width="9.88671875" style="0" customWidth="1"/>
    <col min="3" max="3" width="6.88671875" customWidth="1"/>
    <col min="4" max="4" width="9.21484375" style="0" customWidth="1"/>
    <col min="5" max="5" width="9.10546875" style="0" customWidth="1"/>
    <col min="6" max="13" width="6.88671875" style="0" customWidth="1"/>
  </cols>
  <sheetData>
    <row r="1" spans="1:13" ht="15">
      <c r="A1" t="s">
        <v>506</v>
      </c>
    </row>
    <row r="2" spans="1:13" ht="15">
      <c r="A2" t="s">
        <v>688</v>
      </c>
    </row>
    <row r="3" spans="1:13" ht="15">
      <c r="A3">
        <v>39783</v>
      </c>
    </row>
    <row r="4" spans="1:13" ht="15">
      <c r="A4" t="s">
        <v>1239</v>
      </c>
      <c r="B4">
        <v>2009</v>
      </c>
    </row>
    <row r="5" spans="1:13" ht="15">
      <c r="C5" t="s">
        <v>1233</v>
      </c>
      <c r="D5">
        <f>Exchange!C4</f>
        <v>1.4127200000000002</v>
      </c>
      <c r="E5">
        <f>Exchange!D4</f>
        <v>1.3593000000000002</v>
      </c>
    </row>
    <row r="6" spans="1:13" ht="15">
      <c r="B6" t="s">
        <v>1353</v>
      </c>
      <c r="C6" t="s">
        <v>29</v>
      </c>
      <c r="D6" t="s">
        <v>588</v>
      </c>
      <c r="E6" t="s">
        <v>1291</v>
      </c>
    </row>
    <row r="7" spans="1:5" ht="15">
      <c r="A7" t="s">
        <v>971</v>
      </c>
    </row>
    <row r="8" spans="1:13" ht="15">
      <c r="F8" t="s">
        <v>643</v>
      </c>
    </row>
    <row r="9" spans="1:13" ht="15">
      <c r="A9" t="s">
        <v>1333</v>
      </c>
      <c r="F9" t="s">
        <v>928</v>
      </c>
      <c r="G9">
        <v>0.01</v>
      </c>
      <c r="H9">
        <v>0.01</v>
      </c>
      <c r="I9">
        <v>0.01</v>
      </c>
      <c r="J9">
        <v>0.01</v>
      </c>
      <c r="K9">
        <v>0.01</v>
      </c>
      <c r="L9">
        <v>0.01</v>
      </c>
      <c r="M9" s="28">
        <v>0.01</v>
      </c>
    </row>
    <row r="10" spans="1:13" ht="15">
      <c r="A10" t="s">
        <v>979</v>
      </c>
      <c r="F10">
        <v>2009</v>
      </c>
      <c r="G10">
        <v>2010</v>
      </c>
      <c r="H10">
        <v>2011</v>
      </c>
      <c r="I10">
        <v>2012</v>
      </c>
      <c r="J10">
        <v>2013</v>
      </c>
      <c r="K10">
        <v>2014</v>
      </c>
      <c r="L10">
        <v>2015</v>
      </c>
      <c r="M10">
        <v>2016</v>
      </c>
    </row>
    <row r="11" spans="1:13" ht="15">
      <c r="A11" t="s">
        <v>142</v>
      </c>
      <c r="B11">
        <v>20</v>
      </c>
      <c r="C11">
        <f>F11</f>
        <v>0.092</v>
      </c>
      <c r="D11">
        <f>C11*$D$5</f>
        <v>0.12997024000000001</v>
      </c>
      <c r="E11">
        <f>C11*$E$5</f>
        <v>0.12505560000000002</v>
      </c>
      <c r="F11">
        <v>0.092</v>
      </c>
      <c r="G11">
        <f>F11-(G$9*F11)</f>
        <v>0.09108</v>
      </c>
      <c r="H11">
        <f>G11-(H$9*G11)</f>
        <v>0.09016919999999999</v>
      </c>
      <c r="I11">
        <f>H11-(I$9*H11)</f>
        <v>0.089267508</v>
      </c>
      <c r="J11">
        <f>I11-(J$9*I11)</f>
        <v>0.08837483292</v>
      </c>
      <c r="K11">
        <f>J11-(K$9*J11)</f>
        <v>0.08749108459079999</v>
      </c>
      <c r="L11">
        <f>K11-(L$9*K11)</f>
        <v>0.08661617374489199</v>
      </c>
      <c r="M11">
        <f>L11-(M$9*L11)</f>
        <v>0.08575001200744306</v>
      </c>
    </row>
    <row r="12" spans="1:13" ht="15">
      <c r="A12" t="s">
        <v>143</v>
      </c>
      <c r="B12">
        <v>16.9</v>
      </c>
      <c r="C12">
        <f>F12</f>
        <v>0.092</v>
      </c>
      <c r="D12">
        <f>C12*$D$5</f>
        <v>0.12997024000000001</v>
      </c>
      <c r="E12">
        <f>C12*$E$5</f>
        <v>0.12505560000000002</v>
      </c>
      <c r="F12">
        <v>0.092</v>
      </c>
      <c r="G12">
        <f>F12-(G$9*F12)</f>
        <v>0.09108</v>
      </c>
      <c r="H12">
        <f>G12-(H$9*G12)</f>
        <v>0.09016919999999999</v>
      </c>
      <c r="I12">
        <f>H12-(I$9*H12)</f>
        <v>0.089267508</v>
      </c>
      <c r="J12">
        <f>I12-(J$9*I12)</f>
        <v>0.08837483292</v>
      </c>
      <c r="K12">
        <f>J12-(K$9*J12)</f>
        <v>0.08749108459079999</v>
      </c>
      <c r="L12">
        <f>K12-(L$9*K12)</f>
        <v>0.08661617374489199</v>
      </c>
      <c r="M12">
        <f>L12-(M$9*L12)</f>
        <v>0.08575001200744306</v>
      </c>
    </row>
    <row r="13" spans="1:13" ht="15">
      <c r="A13" t="s">
        <v>144</v>
      </c>
      <c r="B13">
        <v>15.4</v>
      </c>
      <c r="C13">
        <f>F13</f>
        <v>0.092</v>
      </c>
      <c r="D13">
        <f>C13*$D$5</f>
        <v>0.12997024000000001</v>
      </c>
      <c r="E13">
        <f>C13*$E$5</f>
        <v>0.12505560000000002</v>
      </c>
      <c r="F13">
        <v>0.092</v>
      </c>
      <c r="G13">
        <f>F13-(G$9*F13)</f>
        <v>0.09108</v>
      </c>
      <c r="H13">
        <f>G13-(H$9*G13)</f>
        <v>0.09016919999999999</v>
      </c>
      <c r="I13">
        <f>H13-(I$9*H13)</f>
        <v>0.089267508</v>
      </c>
      <c r="J13">
        <f>I13-(J$9*I13)</f>
        <v>0.08837483292</v>
      </c>
      <c r="K13">
        <f>J13-(K$9*J13)</f>
        <v>0.08749108459079999</v>
      </c>
      <c r="L13">
        <f>K13-(L$9*K13)</f>
        <v>0.08661617374489199</v>
      </c>
      <c r="M13">
        <f>L13-(M$9*L13)</f>
        <v>0.08575001200744306</v>
      </c>
    </row>
    <row r="14" spans="1:13" ht="15">
      <c r="A14" t="s">
        <v>145</v>
      </c>
      <c r="B14">
        <v>13.9</v>
      </c>
      <c r="C14">
        <f>F14</f>
        <v>0.092</v>
      </c>
      <c r="D14">
        <f>C14*$D$5</f>
        <v>0.12997024000000001</v>
      </c>
      <c r="E14">
        <f>C14*$E$5</f>
        <v>0.12505560000000002</v>
      </c>
      <c r="F14">
        <v>0.092</v>
      </c>
      <c r="G14">
        <f>F14-(G$9*F14)</f>
        <v>0.09108</v>
      </c>
      <c r="H14">
        <f>G14-(H$9*G14)</f>
        <v>0.09016919999999999</v>
      </c>
      <c r="I14">
        <f>H14-(I$9*H14)</f>
        <v>0.089267508</v>
      </c>
      <c r="J14">
        <f>I14-(J$9*I14)</f>
        <v>0.08837483292</v>
      </c>
      <c r="K14">
        <f>J14-(K$9*J14)</f>
        <v>0.08749108459079999</v>
      </c>
      <c r="L14">
        <f>K14-(L$9*K14)</f>
        <v>0.08661617374489199</v>
      </c>
      <c r="M14">
        <f>L14-(M$9*L14)</f>
        <v>0.08575001200744306</v>
      </c>
    </row>
    <row r="15" spans="1:13" ht="15">
      <c r="A15" t="s">
        <v>129</v>
      </c>
      <c r="B15">
        <v>12.4</v>
      </c>
      <c r="C15">
        <f>F15</f>
        <v>0.092</v>
      </c>
      <c r="D15">
        <f>C15*$D$5</f>
        <v>0.12997024000000001</v>
      </c>
      <c r="E15">
        <f>C15*$E$5</f>
        <v>0.12505560000000002</v>
      </c>
      <c r="F15">
        <v>0.092</v>
      </c>
      <c r="G15">
        <f>F15-(G$9*F15)</f>
        <v>0.09108</v>
      </c>
      <c r="H15">
        <f>G15-(H$9*G15)</f>
        <v>0.09016919999999999</v>
      </c>
      <c r="I15">
        <f>H15-(I$9*H15)</f>
        <v>0.089267508</v>
      </c>
      <c r="J15">
        <f>I15-(J$9*I15)</f>
        <v>0.08837483292</v>
      </c>
      <c r="K15">
        <f>J15-(K$9*J15)</f>
        <v>0.08749108459079999</v>
      </c>
      <c r="L15">
        <f>K15-(L$9*K15)</f>
        <v>0.08661617374489199</v>
      </c>
      <c r="M15">
        <f>L15-(M$9*L15)</f>
        <v>0.08575001200744306</v>
      </c>
    </row>
    <row r="16" spans="1:13" ht="15">
      <c r="A16" t="s">
        <v>130</v>
      </c>
      <c r="B16">
        <v>10.9</v>
      </c>
      <c r="C16">
        <f>F16</f>
        <v>0.092</v>
      </c>
      <c r="D16">
        <f>C16*$D$5</f>
        <v>0.12997024000000001</v>
      </c>
      <c r="E16">
        <f>C16*$E$5</f>
        <v>0.12505560000000002</v>
      </c>
      <c r="F16">
        <v>0.092</v>
      </c>
      <c r="G16">
        <f>F16-(G$9*F16)</f>
        <v>0.09108</v>
      </c>
      <c r="H16">
        <f>G16-(H$9*G16)</f>
        <v>0.09016919999999999</v>
      </c>
      <c r="I16">
        <f>H16-(I$9*H16)</f>
        <v>0.089267508</v>
      </c>
      <c r="J16">
        <f>I16-(J$9*I16)</f>
        <v>0.08837483292</v>
      </c>
      <c r="K16">
        <f>J16-(K$9*J16)</f>
        <v>0.08749108459079999</v>
      </c>
      <c r="L16">
        <f>K16-(L$9*K16)</f>
        <v>0.08661617374489199</v>
      </c>
      <c r="M16">
        <f>L16-(M$9*L16)</f>
        <v>0.08575001200744306</v>
      </c>
    </row>
    <row r="17" spans="1:13" ht="15">
      <c r="A17" t="s">
        <v>132</v>
      </c>
      <c r="B17">
        <v>9.4</v>
      </c>
      <c r="C17">
        <f>F17</f>
        <v>0.092</v>
      </c>
      <c r="D17">
        <f>C17*$D$5</f>
        <v>0.12997024000000001</v>
      </c>
      <c r="E17">
        <f>C17*$E$5</f>
        <v>0.12505560000000002</v>
      </c>
      <c r="F17">
        <v>0.092</v>
      </c>
      <c r="G17">
        <f>F17-(G$9*F17)</f>
        <v>0.09108</v>
      </c>
      <c r="H17">
        <f>G17-(H$9*G17)</f>
        <v>0.09016919999999999</v>
      </c>
      <c r="I17">
        <f>H17-(I$9*H17)</f>
        <v>0.089267508</v>
      </c>
      <c r="J17">
        <f>I17-(J$9*I17)</f>
        <v>0.08837483292</v>
      </c>
      <c r="K17">
        <f>J17-(K$9*J17)</f>
        <v>0.08749108459079999</v>
      </c>
      <c r="L17">
        <f>K17-(L$9*K17)</f>
        <v>0.08661617374489199</v>
      </c>
      <c r="M17">
        <f>L17-(M$9*L17)</f>
        <v>0.08575001200744306</v>
      </c>
    </row>
    <row r="18" spans="1:13" ht="15">
      <c r="A18" t="s">
        <v>134</v>
      </c>
      <c r="B18">
        <v>8</v>
      </c>
      <c r="C18">
        <f>F18</f>
        <v>0.092</v>
      </c>
      <c r="D18">
        <f>C18*$D$5</f>
        <v>0.12997024000000001</v>
      </c>
      <c r="E18">
        <f>C18*$E$5</f>
        <v>0.12505560000000002</v>
      </c>
      <c r="F18">
        <v>0.092</v>
      </c>
      <c r="G18">
        <f>F18-(G$9*F18)</f>
        <v>0.09108</v>
      </c>
      <c r="H18">
        <f>G18-(H$9*G18)</f>
        <v>0.09016919999999999</v>
      </c>
      <c r="I18">
        <f>H18-(I$9*H18)</f>
        <v>0.089267508</v>
      </c>
      <c r="J18">
        <f>I18-(J$9*I18)</f>
        <v>0.08837483292</v>
      </c>
      <c r="K18">
        <f>J18-(K$9*J18)</f>
        <v>0.08749108459079999</v>
      </c>
      <c r="L18">
        <f>K18-(L$9*K18)</f>
        <v>0.08661617374489199</v>
      </c>
      <c r="M18">
        <f>L18-(M$9*L18)</f>
        <v>0.08575001200744306</v>
      </c>
    </row>
    <row r="19" spans="1:13" ht="15">
      <c r="A19" t="s">
        <v>135</v>
      </c>
      <c r="B19">
        <v>6.5</v>
      </c>
      <c r="C19">
        <f>F19</f>
        <v>0.092</v>
      </c>
      <c r="D19">
        <f>C19*$D$5</f>
        <v>0.12997024000000001</v>
      </c>
      <c r="E19">
        <f>C19*$E$5</f>
        <v>0.12505560000000002</v>
      </c>
      <c r="F19">
        <v>0.092</v>
      </c>
      <c r="G19">
        <f>F19-(G$9*F19)</f>
        <v>0.09108</v>
      </c>
      <c r="H19">
        <f>G19-(H$9*G19)</f>
        <v>0.09016919999999999</v>
      </c>
      <c r="I19">
        <f>H19-(I$9*H19)</f>
        <v>0.089267508</v>
      </c>
      <c r="J19">
        <f>I19-(J$9*I19)</f>
        <v>0.08837483292</v>
      </c>
      <c r="K19">
        <f>J19-(K$9*J19)</f>
        <v>0.08749108459079999</v>
      </c>
      <c r="L19">
        <f>K19-(L$9*K19)</f>
        <v>0.08661617374489199</v>
      </c>
      <c r="M19">
        <f>L19-(M$9*L19)</f>
        <v>0.08575001200744306</v>
      </c>
    </row>
    <row r="20" spans="1:13" ht="15">
      <c r="A20" t="s">
        <v>136</v>
      </c>
      <c r="B20">
        <v>5</v>
      </c>
      <c r="C20">
        <f>F20</f>
        <v>0.092</v>
      </c>
      <c r="D20">
        <f>C20*$D$5</f>
        <v>0.12997024000000001</v>
      </c>
      <c r="E20">
        <f>C20*$E$5</f>
        <v>0.12505560000000002</v>
      </c>
      <c r="F20">
        <v>0.092</v>
      </c>
      <c r="G20">
        <f>F20-(G$9*F20)</f>
        <v>0.09108</v>
      </c>
      <c r="H20">
        <f>G20-(H$9*G20)</f>
        <v>0.09016919999999999</v>
      </c>
      <c r="I20">
        <f>H20-(I$9*H20)</f>
        <v>0.089267508</v>
      </c>
      <c r="J20">
        <f>I20-(J$9*I20)</f>
        <v>0.08837483292</v>
      </c>
      <c r="K20">
        <f>J20-(K$9*J20)</f>
        <v>0.08749108459079999</v>
      </c>
      <c r="L20">
        <f>K20-(L$9*K20)</f>
        <v>0.08661617374489199</v>
      </c>
      <c r="M20">
        <f>L20-(M$9*L20)</f>
        <v>0.08575001200744306</v>
      </c>
    </row>
    <row r="21" spans="1:13" ht="15">
      <c r="A21" t="s">
        <v>147</v>
      </c>
      <c r="B21" t="s">
        <v>1274</v>
      </c>
      <c r="C21">
        <f>F21</f>
        <v>0.0502</v>
      </c>
      <c r="D21">
        <f>C21*$D$5</f>
        <v>0.07091854400000001</v>
      </c>
      <c r="E21">
        <f>C21*$E$5</f>
        <v>0.06823686000000001</v>
      </c>
      <c r="F21">
        <v>0.0502</v>
      </c>
      <c r="G21">
        <f>F21-(G$9*F21)</f>
        <v>0.049698</v>
      </c>
      <c r="H21">
        <f>G21-(H$9*G21)</f>
        <v>0.04920102</v>
      </c>
      <c r="I21">
        <f>H21-(I$9*H21)</f>
        <v>0.0487090098</v>
      </c>
      <c r="J21">
        <f>I21-(J$9*I21)</f>
        <v>0.048221919702</v>
      </c>
      <c r="K21">
        <f>J21-(K$9*J21)</f>
        <v>0.04773970050498</v>
      </c>
      <c r="L21">
        <f>K21-(L$9*K21)</f>
        <v>0.0472623034999302</v>
      </c>
      <c r="M21">
        <f>L21-(M$9*L21)</f>
        <v>0.0467896804649309</v>
      </c>
    </row>
    <row r="22" spans="1:13" ht="15"/>
    <row r="23" spans="1:13" ht="15">
      <c r="A23" t="s">
        <v>746</v>
      </c>
      <c r="C23">
        <f>F23</f>
        <v>0.007</v>
      </c>
      <c r="F23">
        <v>0.007</v>
      </c>
      <c r="G23">
        <f>F23-(G$9*F23)</f>
        <v>0.00693</v>
      </c>
      <c r="H23">
        <f>G23-(H$9*G23)</f>
        <v>0.006860700000000001</v>
      </c>
      <c r="I23">
        <f>H23-(I$9*H23)</f>
        <v>0.006792093000000001</v>
      </c>
      <c r="J23">
        <f>I23-(J$9*I23)</f>
        <v>0.006724172070000001</v>
      </c>
      <c r="K23">
        <f>J23-(K$9*J23)</f>
        <v>0.006656930349300001</v>
      </c>
      <c r="L23">
        <f>K23-(L$9*K23)</f>
        <v>0.006590361045807002</v>
      </c>
      <c r="M23">
        <f>L23-(M$9*L23)</f>
        <v>0.006524457435348931</v>
      </c>
    </row>
    <row r="24" spans="1:13" ht="15">
      <c r="A24" t="s">
        <v>1141</v>
      </c>
      <c r="C24">
        <f>F24</f>
        <v>0.005</v>
      </c>
      <c r="D24" s="33"/>
      <c r="E24" s="33"/>
      <c r="F24">
        <v>0.005</v>
      </c>
      <c r="G24">
        <f>F24-(G$9*F24)</f>
        <v>0.00495</v>
      </c>
      <c r="H24">
        <f>G24-(H$9*G24)</f>
        <v>0.0049005</v>
      </c>
      <c r="I24">
        <f>H24-(I$9*H24)</f>
        <v>0.004851495</v>
      </c>
      <c r="J24">
        <f>I24-(J$9*I24)</f>
        <v>0.00480298005</v>
      </c>
      <c r="K24">
        <f>J24-(K$9*J24)</f>
        <v>0.0047549502495</v>
      </c>
      <c r="L24">
        <f>K24-(L$9*K24)</f>
        <v>0.004707400747005</v>
      </c>
      <c r="M24">
        <f>L24-(M$9*L24)</f>
        <v>0.00466032673953495</v>
      </c>
    </row>
    <row r="25" spans="1:13" ht="15">
      <c r="D25" s="33"/>
      <c r="E25" s="33"/>
    </row>
    <row r="26" spans="1:12" ht="15"/>
    <row r="27" spans="2:13" ht="15">
      <c r="F27">
        <v>0</v>
      </c>
      <c r="G27">
        <v>0</v>
      </c>
      <c r="H27">
        <v>0</v>
      </c>
      <c r="I27">
        <v>0</v>
      </c>
      <c r="J27">
        <v>0</v>
      </c>
      <c r="K27">
        <v>0</v>
      </c>
      <c r="L27">
        <v>0</v>
      </c>
      <c r="M27">
        <v>0.05</v>
      </c>
    </row>
    <row r="28" spans="1:13" ht="15">
      <c r="F28">
        <v>2009</v>
      </c>
      <c r="G28">
        <v>2010</v>
      </c>
      <c r="H28">
        <v>2011</v>
      </c>
      <c r="I28">
        <v>2012</v>
      </c>
      <c r="J28">
        <v>2013</v>
      </c>
      <c r="K28">
        <v>2014</v>
      </c>
      <c r="L28">
        <v>2015</v>
      </c>
      <c r="M28">
        <v>2016</v>
      </c>
    </row>
    <row r="29" spans="1:13" ht="15">
      <c r="A29" t="s">
        <v>977</v>
      </c>
      <c r="C29">
        <f>F29</f>
        <v>0.13</v>
      </c>
      <c r="D29">
        <f>C29*$D$5</f>
        <v>0.18365360000000003</v>
      </c>
      <c r="E29">
        <f>C29*$E$5</f>
        <v>0.17670900000000003</v>
      </c>
      <c r="F29">
        <v>0.13</v>
      </c>
      <c r="G29">
        <f>F29-(G$27*F29)</f>
        <v>0.13</v>
      </c>
      <c r="H29">
        <f>G29-(H$27*G29)</f>
        <v>0.13</v>
      </c>
      <c r="I29">
        <f>H29-(I$27*H29)</f>
        <v>0.13</v>
      </c>
      <c r="J29">
        <f>I29-(J$27*I29)</f>
        <v>0.13</v>
      </c>
      <c r="K29">
        <f>J29-(K$27*J29)</f>
        <v>0.13</v>
      </c>
      <c r="L29">
        <v>0.13</v>
      </c>
      <c r="M29">
        <f>L29-(M$9*L29)</f>
        <v>0.1287</v>
      </c>
    </row>
    <row r="30" spans="1:13" ht="15">
      <c r="A30" t="s">
        <v>142</v>
      </c>
      <c r="B30">
        <v>20</v>
      </c>
      <c r="C30">
        <f>F30</f>
        <v>0.13</v>
      </c>
      <c r="D30">
        <f>C30*$D$5</f>
        <v>0.18365360000000003</v>
      </c>
      <c r="E30">
        <f>C30*$E$5</f>
        <v>0.17670900000000003</v>
      </c>
      <c r="F30">
        <v>0.13</v>
      </c>
      <c r="G30">
        <f>F30-(G$27*F30)</f>
        <v>0.13</v>
      </c>
      <c r="H30">
        <f>G30-(H$27*G30)</f>
        <v>0.13</v>
      </c>
      <c r="I30">
        <f>H30-(I$27*H30)</f>
        <v>0.13</v>
      </c>
      <c r="J30">
        <f>I30-(J$27*I30)</f>
        <v>0.13</v>
      </c>
      <c r="K30">
        <f>J30-(K$27*J30)</f>
        <v>0.13</v>
      </c>
      <c r="L30">
        <v>0.13</v>
      </c>
      <c r="M30">
        <f>L30-(M$9*L30)</f>
        <v>0.1287</v>
      </c>
    </row>
    <row r="31" spans="1:13" ht="15">
      <c r="A31" t="s">
        <v>129</v>
      </c>
      <c r="B31">
        <v>16</v>
      </c>
      <c r="C31">
        <f>F31</f>
        <v>0.13</v>
      </c>
      <c r="D31">
        <f>C31*$D$5</f>
        <v>0.18365360000000003</v>
      </c>
      <c r="E31">
        <f>C31*$E$5</f>
        <v>0.17670900000000003</v>
      </c>
      <c r="F31">
        <v>0.13</v>
      </c>
      <c r="G31">
        <f>F31-(G$27*F31)</f>
        <v>0.13</v>
      </c>
      <c r="H31">
        <f>G31-(H$27*G31)</f>
        <v>0.13</v>
      </c>
      <c r="I31">
        <f>H31-(I$27*H31)</f>
        <v>0.13</v>
      </c>
      <c r="J31">
        <f>I31-(J$27*I31)</f>
        <v>0.13</v>
      </c>
      <c r="K31">
        <f>J31-(K$27*J31)</f>
        <v>0.13</v>
      </c>
      <c r="L31">
        <v>0.13</v>
      </c>
      <c r="M31">
        <f>L31-(M$9*L31)</f>
        <v>0.1287</v>
      </c>
    </row>
    <row r="32" spans="1:13" ht="15">
      <c r="A32" t="s">
        <v>137</v>
      </c>
      <c r="B32">
        <v>5</v>
      </c>
      <c r="C32">
        <f>F32</f>
        <v>0.13</v>
      </c>
      <c r="D32">
        <f>C32*$D$5</f>
        <v>0.18365360000000003</v>
      </c>
      <c r="E32">
        <f>C32*$E$5</f>
        <v>0.17670900000000003</v>
      </c>
      <c r="F32">
        <v>0.13</v>
      </c>
      <c r="G32">
        <f>F32-(G$27*F32)</f>
        <v>0.13</v>
      </c>
      <c r="H32">
        <f>G32-(H$27*G32)</f>
        <v>0.13</v>
      </c>
      <c r="I32">
        <f>H32-(I$27*H32)</f>
        <v>0.13</v>
      </c>
      <c r="J32">
        <f>I32-(J$27*I32)</f>
        <v>0.13</v>
      </c>
      <c r="K32">
        <f>J32-(K$27*J32)</f>
        <v>0.13</v>
      </c>
      <c r="L32">
        <v>0.13</v>
      </c>
      <c r="M32">
        <f>L32-(M$9*L32)</f>
        <v>0.1287</v>
      </c>
    </row>
    <row r="33" spans="1:13" ht="15">
      <c r="A33" t="s">
        <v>147</v>
      </c>
      <c r="B33" t="s">
        <v>1274</v>
      </c>
      <c r="C33">
        <f>F33</f>
        <v>0.035</v>
      </c>
      <c r="D33">
        <f>C33*$D$5</f>
        <v>0.04944520000000001</v>
      </c>
      <c r="E33">
        <f>C33*$E$5</f>
        <v>0.047575500000000014</v>
      </c>
      <c r="F33">
        <v>0.035</v>
      </c>
      <c r="G33">
        <f>F33-(G$27*F33)</f>
        <v>0.035</v>
      </c>
      <c r="H33">
        <f>G33-(H$27*G33)</f>
        <v>0.035</v>
      </c>
      <c r="I33">
        <f>H33-(I$27*H33)</f>
        <v>0.035</v>
      </c>
      <c r="J33">
        <f>I33-(J$27*I33)</f>
        <v>0.035</v>
      </c>
      <c r="K33">
        <f>J33-(K$27*J33)</f>
        <v>0.035</v>
      </c>
      <c r="L33">
        <f>K33-(L$27*K33)</f>
        <v>0.035</v>
      </c>
    </row>
    <row r="34" spans="3:13" ht="15"/>
    <row r="35" spans="1:13" ht="15">
      <c r="A35" t="s">
        <v>976</v>
      </c>
      <c r="C35">
        <v>0.02</v>
      </c>
      <c r="D35">
        <f>C35*$D$5</f>
        <v>0.028254400000000006</v>
      </c>
      <c r="E35">
        <f>C35*$E$5</f>
        <v>0.027186000000000005</v>
      </c>
      <c r="F35">
        <v>0.02</v>
      </c>
      <c r="G35">
        <v>0.02</v>
      </c>
      <c r="H35">
        <v>0.02</v>
      </c>
      <c r="I35">
        <v>0.02</v>
      </c>
    </row>
    <row r="36" spans="1:13" ht="15">
      <c r="A36" t="s">
        <v>1275</v>
      </c>
      <c r="C36">
        <f>C29+C35</f>
        <v>0.15</v>
      </c>
      <c r="D36">
        <f>D29+D35</f>
        <v>0.21190800000000004</v>
      </c>
      <c r="E36">
        <f>E29+E35</f>
        <v>0.20389500000000005</v>
      </c>
    </row>
    <row r="37" spans="1:13" ht="15"/>
    <row r="38" spans="1:13" ht="15">
      <c r="A38" t="s">
        <v>1171</v>
      </c>
    </row>
    <row r="39" spans="1:13" ht="15">
      <c r="F39" t="s">
        <v>644</v>
      </c>
    </row>
    <row r="40" spans="1:13" ht="15">
      <c r="G40">
        <v>0.1</v>
      </c>
      <c r="H40">
        <v>0.09</v>
      </c>
      <c r="I40">
        <v>0.09</v>
      </c>
      <c r="J40">
        <v>0.09</v>
      </c>
      <c r="K40">
        <v>0.09</v>
      </c>
      <c r="L40">
        <v>0.09</v>
      </c>
      <c r="M40">
        <v>0.09</v>
      </c>
    </row>
    <row r="41" spans="1:13" ht="15">
      <c r="F41">
        <v>2009</v>
      </c>
      <c r="G41">
        <v>2010</v>
      </c>
      <c r="H41">
        <v>2011</v>
      </c>
      <c r="I41">
        <v>2012</v>
      </c>
      <c r="J41">
        <v>2013</v>
      </c>
      <c r="K41">
        <v>2014</v>
      </c>
      <c r="L41">
        <v>2015</v>
      </c>
      <c r="M41">
        <v>2016</v>
      </c>
    </row>
    <row r="42" spans="1:13" ht="15">
      <c r="A42" t="s">
        <v>729</v>
      </c>
      <c r="B42">
        <v>20</v>
      </c>
      <c r="C42">
        <f>F42</f>
        <v>0.3194</v>
      </c>
      <c r="D42">
        <f>C42*$D$5</f>
        <v>0.4512227680000001</v>
      </c>
      <c r="E42">
        <f>C42*$E$5</f>
        <v>0.4341604200000001</v>
      </c>
      <c r="F42">
        <v>0.3194</v>
      </c>
      <c r="G42">
        <f>F42-(G$40*F42)</f>
        <v>0.28746</v>
      </c>
      <c r="H42">
        <f>G42-(H$40*G42)</f>
        <v>0.2615886</v>
      </c>
      <c r="I42">
        <f>H42-(I$40*H42)</f>
        <v>0.238045626</v>
      </c>
      <c r="J42">
        <f>I42-(J$40*I42)</f>
        <v>0.21662151966</v>
      </c>
      <c r="K42">
        <f>J42-(K$40*J42)</f>
        <v>0.1971255828906</v>
      </c>
      <c r="L42">
        <f>K42-(L$40*K42)</f>
        <v>0.17938428043044602</v>
      </c>
      <c r="M42">
        <f>L42-(M$40*L42)</f>
        <v>0.1632396951917059</v>
      </c>
    </row>
    <row r="43" spans="1:13" ht="15"/>
    <row r="44" spans="1:13" ht="15">
      <c r="G44">
        <v>0.08</v>
      </c>
      <c r="H44">
        <v>0.09</v>
      </c>
      <c r="I44">
        <v>0.09</v>
      </c>
      <c r="J44">
        <v>0.09</v>
      </c>
      <c r="K44">
        <v>0.09</v>
      </c>
      <c r="L44">
        <v>0.09</v>
      </c>
      <c r="M44">
        <v>0.09</v>
      </c>
    </row>
    <row r="45" spans="1:13" ht="15">
      <c r="A45" t="s">
        <v>323</v>
      </c>
      <c r="B45">
        <v>20</v>
      </c>
      <c r="C45">
        <f>F45</f>
        <v>0.43010000000000004</v>
      </c>
      <c r="D45">
        <f>C45*$D$5</f>
        <v>0.6076108720000002</v>
      </c>
      <c r="E45">
        <f>C45*$E$5</f>
        <v>0.5846349300000001</v>
      </c>
      <c r="F45">
        <v>0.43010000000000004</v>
      </c>
      <c r="G45">
        <f>F45-(G$44*F45)</f>
        <v>0.39569200000000004</v>
      </c>
      <c r="H45">
        <f>G45-(H$44*G45)</f>
        <v>0.36007972000000005</v>
      </c>
      <c r="I45">
        <f>H45-(I$44*H45)</f>
        <v>0.32767254520000005</v>
      </c>
      <c r="J45">
        <f>I45-(J$44*I45)</f>
        <v>0.29818201613200007</v>
      </c>
      <c r="K45">
        <f>J45-(K$44*J45)</f>
        <v>0.2713456346801201</v>
      </c>
      <c r="L45">
        <f>K45-(L$44*K45)</f>
        <v>0.24692452755890926</v>
      </c>
      <c r="M45">
        <f>L45-(M$44*L45)</f>
        <v>0.22470132007860744</v>
      </c>
    </row>
    <row r="46" spans="1:13" ht="15">
      <c r="A46" t="s">
        <v>368</v>
      </c>
      <c r="B46">
        <v>20</v>
      </c>
      <c r="C46">
        <f>F46</f>
        <v>0.4091</v>
      </c>
      <c r="D46">
        <f>C46*$D$5</f>
        <v>0.5779437520000001</v>
      </c>
      <c r="E46">
        <f>C46*$E$5</f>
        <v>0.5560896300000001</v>
      </c>
      <c r="F46">
        <v>0.4091</v>
      </c>
      <c r="G46">
        <f>F46-(G$44*F46)</f>
        <v>0.37637200000000004</v>
      </c>
      <c r="H46">
        <f>G46-(H$44*G46)</f>
        <v>0.34249852000000003</v>
      </c>
      <c r="I46">
        <f>H46-(I$44*H46)</f>
        <v>0.3116736532</v>
      </c>
      <c r="J46">
        <f>I46-(J$44*I46)</f>
        <v>0.283623024412</v>
      </c>
      <c r="K46">
        <f>J46-(K$44*J46)</f>
        <v>0.25809695221492</v>
      </c>
      <c r="L46">
        <f>K46-(L$44*K46)</f>
        <v>0.2348682265155772</v>
      </c>
      <c r="M46">
        <f>L46-(M$44*L46)</f>
        <v>0.21373008612917527</v>
      </c>
    </row>
    <row r="47" spans="1:13" ht="15">
      <c r="D47" s="33"/>
      <c r="E47" s="33"/>
    </row>
    <row r="48" spans="1:13" ht="15">
      <c r="D48" s="33"/>
      <c r="E48" s="33"/>
      <c r="G48">
        <v>0.1</v>
      </c>
      <c r="H48">
        <v>0.09</v>
      </c>
      <c r="I48">
        <v>0.09</v>
      </c>
      <c r="J48">
        <v>0.09</v>
      </c>
      <c r="K48">
        <v>0.09</v>
      </c>
      <c r="L48">
        <v>0.09</v>
      </c>
      <c r="M48">
        <v>0.09</v>
      </c>
    </row>
    <row r="49" spans="1:13" ht="15">
      <c r="A49" t="s">
        <v>350</v>
      </c>
      <c r="B49">
        <v>20</v>
      </c>
      <c r="C49">
        <f>F49</f>
        <v>0.39580000000000004</v>
      </c>
      <c r="D49">
        <f>C49*$D$5</f>
        <v>0.5591545760000002</v>
      </c>
      <c r="E49">
        <f>C49*$E$5</f>
        <v>0.5380109400000002</v>
      </c>
      <c r="F49">
        <v>0.39580000000000004</v>
      </c>
      <c r="G49">
        <f>F49-(G$48*F49)</f>
        <v>0.35622000000000004</v>
      </c>
      <c r="H49">
        <f>G49-(H$48*G49)</f>
        <v>0.3241602</v>
      </c>
      <c r="I49">
        <f>H49-(I$48*H49)</f>
        <v>0.29498578200000003</v>
      </c>
      <c r="J49">
        <f>I49-(J$48*I49)</f>
        <v>0.26843706162000003</v>
      </c>
      <c r="K49">
        <f>J49-(K$48*J49)</f>
        <v>0.24427772607420004</v>
      </c>
      <c r="L49">
        <f>K49-(L$48*K49)</f>
        <v>0.22229273072752204</v>
      </c>
      <c r="M49">
        <f>L49-(M$48*L49)</f>
        <v>0.20228638496204504</v>
      </c>
    </row>
    <row r="50" spans="1:13" ht="15">
      <c r="A50" t="s">
        <v>344</v>
      </c>
      <c r="B50">
        <v>30</v>
      </c>
      <c r="C50">
        <f>F50</f>
        <v>0.33</v>
      </c>
      <c r="D50">
        <f>C50*$D$5</f>
        <v>0.4661976000000001</v>
      </c>
      <c r="E50">
        <f>C50*$E$5</f>
        <v>0.4485690000000001</v>
      </c>
      <c r="F50">
        <v>0.33</v>
      </c>
      <c r="G50">
        <f>F50-(G$48*F50)</f>
        <v>0.29700000000000004</v>
      </c>
      <c r="H50">
        <f>G50-(H$48*G50)</f>
        <v>0.27027</v>
      </c>
      <c r="I50">
        <f>H50-(I$48*H50)</f>
        <v>0.24594570000000002</v>
      </c>
      <c r="J50">
        <f>I50-(J$48*I50)</f>
        <v>0.223810587</v>
      </c>
      <c r="K50">
        <f>J50-(K$48*J50)</f>
        <v>0.20366763417</v>
      </c>
      <c r="L50">
        <f>K50-(L$48*K50)</f>
        <v>0.1853375470947</v>
      </c>
      <c r="M50">
        <f>L50-(M$48*L50)</f>
        <v>0.168657167856177</v>
      </c>
    </row>
    <row r="51" spans="1:13" ht="15"/>
    <row r="52" spans="1:13" ht="15">
      <c r="A52" t="s">
        <v>322</v>
      </c>
      <c r="B52">
        <v>20</v>
      </c>
      <c r="C52">
        <f>F52</f>
        <v>0.2501</v>
      </c>
      <c r="D52" s="33"/>
      <c r="E52" s="33"/>
      <c r="F52">
        <v>0.2501</v>
      </c>
      <c r="G52" t="s">
        <v>271</v>
      </c>
      <c r="H52" t="s">
        <v>271</v>
      </c>
      <c r="I52" t="s">
        <v>271</v>
      </c>
      <c r="J52" t="s">
        <v>271</v>
      </c>
      <c r="K52" t="s">
        <v>271</v>
      </c>
      <c r="L52" t="s">
        <v>271</v>
      </c>
      <c r="M52" t="s">
        <v>271</v>
      </c>
    </row>
    <row r="53" spans="3:12" ht="15">
      <c r="D53" s="33"/>
      <c r="E53" s="33"/>
    </row>
    <row r="54" spans="1:13" ht="15"/>
    <row r="55" spans="1:13" ht="15">
      <c r="A55" t="s">
        <v>696</v>
      </c>
      <c r="B55" t="s">
        <v>915</v>
      </c>
      <c r="C55" t="s">
        <v>915</v>
      </c>
      <c r="D55" t="s">
        <v>915</v>
      </c>
      <c r="E55" t="s">
        <v>915</v>
      </c>
      <c r="F55" t="s">
        <v>694</v>
      </c>
    </row>
    <row r="56" spans="1:12" ht="15">
      <c r="A56" t="s">
        <v>695</v>
      </c>
      <c r="B56" t="s">
        <v>915</v>
      </c>
      <c r="C56" t="s">
        <v>915</v>
      </c>
      <c r="D56" t="s">
        <v>915</v>
      </c>
      <c r="E56" t="s">
        <v>915</v>
      </c>
    </row>
    <row r="57" spans="1:12" ht="15">
      <c r="A57" t="s">
        <v>697</v>
      </c>
      <c r="B57" t="s">
        <v>915</v>
      </c>
      <c r="C57" t="s">
        <v>915</v>
      </c>
      <c r="D57" t="s">
        <v>915</v>
      </c>
      <c r="E57" t="s">
        <v>915</v>
      </c>
    </row>
    <row r="58" spans="1:12" ht="15">
      <c r="A58" t="s">
        <v>698</v>
      </c>
      <c r="B58" t="s">
        <v>915</v>
      </c>
      <c r="C58" t="s">
        <v>915</v>
      </c>
      <c r="D58" t="s">
        <v>915</v>
      </c>
      <c r="E58" t="s">
        <v>915</v>
      </c>
    </row>
    <row r="59" spans="2:12" ht="15"/>
    <row r="60" spans="1:13" ht="15">
      <c r="F60" t="s">
        <v>648</v>
      </c>
    </row>
    <row r="61" spans="1:12" ht="15">
      <c r="F61">
        <v>0.01</v>
      </c>
      <c r="G61">
        <v>0.01</v>
      </c>
      <c r="H61">
        <v>0.01</v>
      </c>
      <c r="I61">
        <v>0.01</v>
      </c>
      <c r="J61">
        <v>0.01</v>
      </c>
      <c r="K61">
        <v>0.01</v>
      </c>
      <c r="L61">
        <v>0.01</v>
      </c>
    </row>
    <row r="62" spans="1:12" ht="15">
      <c r="A62" t="s">
        <v>810</v>
      </c>
      <c r="F62">
        <v>2009</v>
      </c>
      <c r="G62">
        <v>2010</v>
      </c>
      <c r="H62">
        <v>2011</v>
      </c>
      <c r="I62">
        <v>2012</v>
      </c>
      <c r="J62">
        <v>2013</v>
      </c>
      <c r="K62">
        <v>2014</v>
      </c>
      <c r="L62">
        <v>2015</v>
      </c>
    </row>
    <row r="63" spans="1:9" ht="15">
      <c r="A63" t="s">
        <v>928</v>
      </c>
    </row>
    <row r="64" spans="1:12" ht="15">
      <c r="A64" t="s">
        <v>337</v>
      </c>
      <c r="B64">
        <v>20</v>
      </c>
      <c r="C64">
        <f>F64</f>
        <v>0.1267</v>
      </c>
      <c r="D64">
        <f>C64*$D$5</f>
        <v>0.17899162400000004</v>
      </c>
      <c r="E64">
        <f>C64*$E$5</f>
        <v>0.17222331000000002</v>
      </c>
      <c r="F64">
        <v>0.1267</v>
      </c>
      <c r="G64">
        <v>0.1267</v>
      </c>
      <c r="H64">
        <v>0.1267</v>
      </c>
      <c r="I64">
        <v>0.1267</v>
      </c>
      <c r="J64">
        <v>0.1267</v>
      </c>
      <c r="K64">
        <v>0.1267</v>
      </c>
      <c r="L64">
        <v>0.1267</v>
      </c>
    </row>
    <row r="65" spans="1:13" ht="15">
      <c r="A65" t="s">
        <v>383</v>
      </c>
      <c r="B65">
        <v>20</v>
      </c>
      <c r="C65">
        <f>F65</f>
        <v>0.0865</v>
      </c>
      <c r="D65">
        <f>C65*$D$5</f>
        <v>0.12220028000000001</v>
      </c>
      <c r="E65">
        <f>C65*$E$5</f>
        <v>0.11757945</v>
      </c>
      <c r="F65">
        <v>0.0865</v>
      </c>
      <c r="G65">
        <v>0.0865</v>
      </c>
      <c r="H65">
        <v>0.0865</v>
      </c>
      <c r="I65">
        <v>0.0865</v>
      </c>
      <c r="J65">
        <v>0.0865</v>
      </c>
      <c r="K65">
        <v>0.0865</v>
      </c>
      <c r="L65">
        <v>0.0865</v>
      </c>
    </row>
    <row r="66" spans="1:13" ht="15">
      <c r="A66" t="s">
        <v>357</v>
      </c>
      <c r="B66">
        <v>20</v>
      </c>
      <c r="C66">
        <f>F66</f>
        <v>0.0765</v>
      </c>
      <c r="D66">
        <f>C66*$D$5</f>
        <v>0.10807308000000002</v>
      </c>
      <c r="E66">
        <f>C66*$E$5</f>
        <v>0.10398645000000001</v>
      </c>
      <c r="F66">
        <v>0.0765</v>
      </c>
      <c r="G66">
        <v>0.0765</v>
      </c>
      <c r="H66">
        <v>0.0765</v>
      </c>
      <c r="I66">
        <v>0.0765</v>
      </c>
      <c r="J66">
        <v>0.0765</v>
      </c>
      <c r="K66">
        <v>0.0765</v>
      </c>
      <c r="L66">
        <v>0.0765</v>
      </c>
    </row>
    <row r="67" spans="3:12" ht="15">
      <c r="D67" s="33"/>
      <c r="E67" s="33"/>
    </row>
    <row r="68" spans="1:12" ht="15">
      <c r="A68" t="s">
        <v>1147</v>
      </c>
      <c r="D68" s="33"/>
      <c r="E68" s="33"/>
    </row>
    <row r="69" spans="1:12" ht="15">
      <c r="A69" t="s">
        <v>337</v>
      </c>
      <c r="B69">
        <v>20</v>
      </c>
      <c r="C69">
        <f>F69</f>
        <v>0.11670000000000001</v>
      </c>
      <c r="D69">
        <f>C69*$D$5</f>
        <v>0.16486442400000004</v>
      </c>
      <c r="E69">
        <f>C69*$E$5</f>
        <v>0.15863031000000002</v>
      </c>
      <c r="F69">
        <v>0.11670000000000001</v>
      </c>
      <c r="G69">
        <v>0.11670000000000001</v>
      </c>
      <c r="H69">
        <v>0.11670000000000001</v>
      </c>
      <c r="I69">
        <v>0.11670000000000001</v>
      </c>
      <c r="J69">
        <v>0.11670000000000001</v>
      </c>
      <c r="K69">
        <v>0.11670000000000001</v>
      </c>
      <c r="L69">
        <v>0.11670000000000001</v>
      </c>
    </row>
    <row r="70" spans="1:12" ht="15">
      <c r="A70" t="s">
        <v>383</v>
      </c>
      <c r="B70">
        <v>20</v>
      </c>
      <c r="C70">
        <f>F70</f>
        <v>0.08650000000000001</v>
      </c>
      <c r="D70">
        <f>C70*$D$5</f>
        <v>0.12220028000000002</v>
      </c>
      <c r="E70">
        <f>C70*$E$5</f>
        <v>0.11757945000000003</v>
      </c>
      <c r="F70">
        <v>0.08650000000000001</v>
      </c>
      <c r="G70">
        <v>0.08650000000000001</v>
      </c>
      <c r="H70">
        <v>0.08650000000000001</v>
      </c>
      <c r="I70">
        <v>0.08650000000000001</v>
      </c>
      <c r="J70">
        <v>0.08650000000000001</v>
      </c>
      <c r="K70">
        <v>0.08650000000000001</v>
      </c>
      <c r="L70">
        <v>0.08650000000000001</v>
      </c>
    </row>
    <row r="71" spans="1:12" ht="15">
      <c r="A71" t="s">
        <v>357</v>
      </c>
      <c r="B71">
        <v>20</v>
      </c>
      <c r="C71">
        <f>F71</f>
        <v>0.08650000000000001</v>
      </c>
      <c r="D71">
        <f>C71*$D$5</f>
        <v>0.12220028000000002</v>
      </c>
      <c r="E71">
        <f>C71*$E$5</f>
        <v>0.11757945000000003</v>
      </c>
      <c r="F71">
        <v>0.08650000000000001</v>
      </c>
      <c r="G71">
        <v>0.08650000000000001</v>
      </c>
      <c r="H71">
        <v>0.08650000000000001</v>
      </c>
      <c r="I71">
        <v>0.08650000000000001</v>
      </c>
      <c r="J71">
        <v>0.08650000000000001</v>
      </c>
      <c r="K71">
        <v>0.08650000000000001</v>
      </c>
      <c r="L71">
        <v>0.08650000000000001</v>
      </c>
    </row>
    <row r="72" spans="3:12" ht="15">
      <c r="D72" s="33"/>
      <c r="E72" s="33"/>
    </row>
    <row r="73" spans="1:13" ht="15">
      <c r="A73" t="s">
        <v>908</v>
      </c>
    </row>
    <row r="74" spans="1:12" ht="15">
      <c r="A74" t="s">
        <v>337</v>
      </c>
      <c r="B74">
        <v>15</v>
      </c>
      <c r="C74">
        <f>F74</f>
        <v>0.0729</v>
      </c>
      <c r="D74">
        <f>C74*$D$5</f>
        <v>0.10298728800000002</v>
      </c>
      <c r="E74">
        <f>C74*$E$5</f>
        <v>0.09909297000000002</v>
      </c>
      <c r="F74">
        <v>0.0729</v>
      </c>
      <c r="G74">
        <v>0.0729</v>
      </c>
      <c r="H74">
        <v>0.0729</v>
      </c>
      <c r="I74">
        <v>0.0729</v>
      </c>
      <c r="J74">
        <v>0.0729</v>
      </c>
      <c r="K74">
        <v>0.0729</v>
      </c>
      <c r="L74">
        <v>0.0729</v>
      </c>
    </row>
    <row r="75" spans="1:12" ht="15">
      <c r="A75" t="s">
        <v>278</v>
      </c>
      <c r="B75">
        <v>15</v>
      </c>
      <c r="C75">
        <f>F75</f>
        <v>0.0632</v>
      </c>
      <c r="D75">
        <f>C75*$D$5</f>
        <v>0.08928390400000003</v>
      </c>
      <c r="E75">
        <f>C75*$E$5</f>
        <v>0.08590776000000001</v>
      </c>
      <c r="F75">
        <v>0.0632</v>
      </c>
      <c r="G75">
        <f>F75-(G$61*F75)</f>
        <v>0.06256800000000001</v>
      </c>
      <c r="H75">
        <f>G75-(H$61*G75)</f>
        <v>0.06194232000000001</v>
      </c>
      <c r="I75">
        <f>H75-(I$61*H75)</f>
        <v>0.06132289680000001</v>
      </c>
      <c r="J75">
        <f>I75-(J$61*I75)</f>
        <v>0.06070966783200001</v>
      </c>
      <c r="K75">
        <f>J75-(K$61*J75)</f>
        <v>0.060102571153680014</v>
      </c>
      <c r="L75">
        <f>K75-(L$61*K75)</f>
        <v>0.059501545442143214</v>
      </c>
    </row>
    <row r="76" spans="1:12" ht="15">
      <c r="A76" t="s">
        <v>318</v>
      </c>
      <c r="B76">
        <v>15</v>
      </c>
      <c r="C76">
        <f>F76</f>
        <v>0.058</v>
      </c>
      <c r="D76">
        <f>C76*$D$5</f>
        <v>0.08193776000000001</v>
      </c>
      <c r="E76">
        <f>C76*$E$5</f>
        <v>0.07883940000000002</v>
      </c>
      <c r="F76">
        <v>0.058</v>
      </c>
      <c r="G76">
        <f>F76-(G$61*F76)</f>
        <v>0.057420000000000006</v>
      </c>
      <c r="H76">
        <f>G76-(H$61*G76)</f>
        <v>0.05684580000000001</v>
      </c>
      <c r="I76">
        <f>H76-(I$61*H76)</f>
        <v>0.05627734200000001</v>
      </c>
      <c r="J76">
        <f>I76-(J$61*I76)</f>
        <v>0.055714568580000005</v>
      </c>
      <c r="K76">
        <f>J76-(K$61*J76)</f>
        <v>0.0551574228942</v>
      </c>
      <c r="L76">
        <f>K76-(L$61*K76)</f>
        <v>0.054605848665258</v>
      </c>
    </row>
    <row r="77" spans="1:12" ht="15">
      <c r="A77" t="s">
        <v>336</v>
      </c>
      <c r="B77">
        <v>15</v>
      </c>
      <c r="C77">
        <f>F77</f>
        <v>0.0434</v>
      </c>
      <c r="D77">
        <f>C77*$D$5</f>
        <v>0.06131204800000001</v>
      </c>
      <c r="E77">
        <f>C77*$E$5</f>
        <v>0.05899362000000001</v>
      </c>
      <c r="F77">
        <v>0.0434</v>
      </c>
      <c r="G77">
        <f>F77-(G$61*F77)</f>
        <v>0.042966000000000004</v>
      </c>
      <c r="H77">
        <f>G77-(H$61*G77)</f>
        <v>0.042536340000000006</v>
      </c>
      <c r="I77">
        <f>H77-(I$61*H77)</f>
        <v>0.0421109766</v>
      </c>
      <c r="J77">
        <f>I77-(J$61*I77)</f>
        <v>0.041689866834</v>
      </c>
      <c r="K77">
        <f>J77-(K$61*J77)</f>
        <v>0.04127296816566</v>
      </c>
      <c r="L77">
        <f>K77-(L$61*K77)</f>
        <v>0.0408602384840034</v>
      </c>
    </row>
    <row r="78" spans="1:12" ht="15">
      <c r="A78" t="s">
        <v>380</v>
      </c>
      <c r="B78">
        <v>15</v>
      </c>
      <c r="C78">
        <f>F78</f>
        <v>0.035</v>
      </c>
      <c r="D78">
        <f>C78*$D$5</f>
        <v>0.04944520000000001</v>
      </c>
      <c r="E78">
        <f>C78*$E$5</f>
        <v>0.047575500000000014</v>
      </c>
      <c r="F78">
        <v>0.035</v>
      </c>
      <c r="G78">
        <f>F78-(G$61*F78)</f>
        <v>0.03465</v>
      </c>
      <c r="H78">
        <f>G78-(H$61*G78)</f>
        <v>0.0343035</v>
      </c>
      <c r="I78">
        <f>H78-(I$61*H78)</f>
        <v>0.033960465</v>
      </c>
      <c r="J78">
        <f>I78-(J$61*I78)</f>
        <v>0.033620860350000004</v>
      </c>
      <c r="K78">
        <f>J78-(K$61*J78)</f>
        <v>0.033284651746500006</v>
      </c>
      <c r="L78">
        <f>K78-(L$61*K78)</f>
        <v>0.03295180522903501</v>
      </c>
    </row>
    <row r="79" spans="1:13" ht="15"/>
    <row r="80" spans="1:12" ht="15">
      <c r="A80" t="s">
        <v>966</v>
      </c>
    </row>
    <row r="81" spans="1:12" ht="15">
      <c r="F81">
        <v>0</v>
      </c>
      <c r="G81">
        <v>0.01</v>
      </c>
      <c r="H81">
        <v>0.01</v>
      </c>
      <c r="I81">
        <v>0.01</v>
      </c>
      <c r="J81">
        <v>0.01</v>
      </c>
      <c r="K81">
        <v>0.01</v>
      </c>
      <c r="L81">
        <v>0.01</v>
      </c>
    </row>
    <row r="82" spans="1:12" ht="15">
      <c r="A82" t="s">
        <v>567</v>
      </c>
      <c r="F82">
        <v>2009</v>
      </c>
      <c r="G82">
        <v>2010</v>
      </c>
      <c r="H82">
        <v>2011</v>
      </c>
      <c r="I82">
        <v>2012</v>
      </c>
      <c r="J82">
        <v>2013</v>
      </c>
      <c r="K82">
        <v>2014</v>
      </c>
      <c r="L82">
        <v>2015</v>
      </c>
    </row>
    <row r="83" spans="1:12" ht="15">
      <c r="A83" t="s">
        <v>311</v>
      </c>
      <c r="B83">
        <v>20</v>
      </c>
      <c r="C83">
        <f>F83</f>
        <v>0.1167</v>
      </c>
      <c r="D83">
        <f>C83*$D$5</f>
        <v>0.164864424</v>
      </c>
      <c r="E83">
        <f>C83*$E$5</f>
        <v>0.15863031000000002</v>
      </c>
      <c r="F83">
        <v>0.1167</v>
      </c>
      <c r="G83">
        <f>F83-(G$81*F83)</f>
        <v>0.115533</v>
      </c>
      <c r="H83">
        <f>G83-(H$81*G83)</f>
        <v>0.11437767</v>
      </c>
      <c r="I83">
        <f>H83-(I$81*H83)</f>
        <v>0.1132338933</v>
      </c>
      <c r="J83">
        <f>I83-(J$81*I83)</f>
        <v>0.112101554367</v>
      </c>
      <c r="K83">
        <f>J83-(K$81*J83)</f>
        <v>0.11098053882333</v>
      </c>
      <c r="L83">
        <f>K83-(L$81*K83)</f>
        <v>0.1098707334350967</v>
      </c>
    </row>
    <row r="84" spans="1:12" ht="15">
      <c r="A84" t="s">
        <v>355</v>
      </c>
      <c r="B84">
        <v>20</v>
      </c>
      <c r="C84">
        <f>F84</f>
        <v>0.0918</v>
      </c>
      <c r="D84">
        <f>C84*$D$5</f>
        <v>0.12968769600000002</v>
      </c>
      <c r="E84">
        <f>C84*$E$5</f>
        <v>0.12478374000000003</v>
      </c>
      <c r="F84">
        <v>0.0918</v>
      </c>
      <c r="G84">
        <f>F84-(G$81*F84)</f>
        <v>0.090882</v>
      </c>
      <c r="H84">
        <f>G84-(H$81*G84)</f>
        <v>0.08997318</v>
      </c>
      <c r="I84">
        <f>H84-(I$81*H84)</f>
        <v>0.0890734482</v>
      </c>
      <c r="J84">
        <f>I84-(J$81*I84)</f>
        <v>0.088182713718</v>
      </c>
      <c r="K84">
        <f>J84-(K$81*J84)</f>
        <v>0.08730088658082</v>
      </c>
      <c r="L84">
        <f>K84-(L$81*K84)</f>
        <v>0.0864278777150118</v>
      </c>
    </row>
    <row r="85" spans="1:12" ht="15">
      <c r="A85" t="s">
        <v>384</v>
      </c>
      <c r="B85">
        <v>20</v>
      </c>
      <c r="C85">
        <f>F85</f>
        <v>0.0825</v>
      </c>
      <c r="D85">
        <f>C85*$D$5</f>
        <v>0.11654940000000003</v>
      </c>
      <c r="E85">
        <f>C85*$E$5</f>
        <v>0.11214225000000003</v>
      </c>
      <c r="F85">
        <v>0.0825</v>
      </c>
      <c r="G85">
        <f>F85-(G$81*F85)</f>
        <v>0.081675</v>
      </c>
      <c r="H85">
        <f>G85-(H$81*G85)</f>
        <v>0.08085824999999999</v>
      </c>
      <c r="I85">
        <f>H85-(I$81*H85)</f>
        <v>0.08004966749999999</v>
      </c>
      <c r="J85">
        <f>I85-(J$81*I85)</f>
        <v>0.07924917082499999</v>
      </c>
      <c r="K85">
        <f>J85-(K$81*J85)</f>
        <v>0.07845667911674999</v>
      </c>
      <c r="L85">
        <f>K85-(L$81*K85)</f>
        <v>0.07767211232558249</v>
      </c>
    </row>
    <row r="86" spans="1:12" ht="15">
      <c r="A86" t="s">
        <v>378</v>
      </c>
      <c r="B86">
        <v>20</v>
      </c>
      <c r="C86">
        <f>F86</f>
        <v>0.0779</v>
      </c>
      <c r="D86">
        <f>C86*$D$5</f>
        <v>0.11005088800000001</v>
      </c>
      <c r="E86">
        <f>C86*$E$5</f>
        <v>0.10588947000000001</v>
      </c>
      <c r="F86">
        <v>0.0779</v>
      </c>
      <c r="G86">
        <f>F86-(G$81*F86)</f>
        <v>0.077121</v>
      </c>
      <c r="H86">
        <f>G86-(H$81*G86)</f>
        <v>0.07634979</v>
      </c>
      <c r="I86">
        <f>H86-(I$81*H86)</f>
        <v>0.07558629210000001</v>
      </c>
      <c r="J86">
        <f>I86-(J$81*I86)</f>
        <v>0.07483042917900001</v>
      </c>
      <c r="K86">
        <f>J86-(K$81*J86)</f>
        <v>0.07408212488721001</v>
      </c>
      <c r="L86">
        <f>K86-(L$81*K86)</f>
        <v>0.0733413036383379</v>
      </c>
    </row>
    <row r="87" spans="3:12" ht="15"/>
    <row r="88" spans="1:12" ht="15">
      <c r="A88" t="s">
        <v>731</v>
      </c>
    </row>
    <row r="89" spans="1:12" ht="15">
      <c r="A89" t="s">
        <v>313</v>
      </c>
      <c r="B89">
        <v>20</v>
      </c>
      <c r="C89">
        <f>F89</f>
        <v>0.06</v>
      </c>
      <c r="D89">
        <f>C89*$D$5</f>
        <v>0.08476320000000001</v>
      </c>
      <c r="E89">
        <f>C89*$E$5</f>
        <v>0.081558</v>
      </c>
      <c r="F89">
        <v>0.06</v>
      </c>
      <c r="G89">
        <f>F89-(G$81*F89)</f>
        <v>0.059399999999999994</v>
      </c>
      <c r="H89">
        <f>G89-(H$81*G89)</f>
        <v>0.058806</v>
      </c>
      <c r="I89">
        <f>H89-(I$81*H89)</f>
        <v>0.058217939999999996</v>
      </c>
      <c r="J89">
        <f>I89-(J$81*I89)</f>
        <v>0.057635760599999995</v>
      </c>
      <c r="K89">
        <f>J89-(K$81*J89)</f>
        <v>0.057059402993999996</v>
      </c>
      <c r="L89">
        <f>K89-(L$81*K89)</f>
        <v>0.05648880896405999</v>
      </c>
    </row>
    <row r="90" spans="1:12" ht="15">
      <c r="A90" t="s">
        <v>312</v>
      </c>
      <c r="B90">
        <v>20</v>
      </c>
      <c r="C90">
        <f>F90</f>
        <v>0.07</v>
      </c>
      <c r="D90">
        <f>C90*$D$5</f>
        <v>0.09889040000000002</v>
      </c>
      <c r="E90">
        <f>C90*$E$5</f>
        <v>0.09515100000000003</v>
      </c>
      <c r="F90">
        <v>0.07</v>
      </c>
      <c r="G90">
        <f>F90-(G$81*F90)</f>
        <v>0.0693</v>
      </c>
      <c r="H90">
        <f>G90-(H$81*G90)</f>
        <v>0.068607</v>
      </c>
      <c r="I90">
        <f>H90-(I$81*H90)</f>
        <v>0.06792093</v>
      </c>
      <c r="J90">
        <f>I90-(J$81*I90)</f>
        <v>0.06724172070000001</v>
      </c>
      <c r="K90">
        <f>J90-(K$81*J90)</f>
        <v>0.06656930349300001</v>
      </c>
      <c r="L90">
        <f>K90-(L$81*K90)</f>
        <v>0.06590361045807001</v>
      </c>
    </row>
    <row r="91" spans="1:12" ht="15">
      <c r="A91" t="s">
        <v>315</v>
      </c>
      <c r="B91">
        <v>20</v>
      </c>
      <c r="C91">
        <f>F91</f>
        <v>0.04</v>
      </c>
      <c r="D91">
        <f>C91*$D$5</f>
        <v>0.05650880000000001</v>
      </c>
      <c r="E91">
        <f>C91*$E$5</f>
        <v>0.05437200000000001</v>
      </c>
      <c r="F91">
        <v>0.04</v>
      </c>
      <c r="G91">
        <f>F91-(G$81*F91)</f>
        <v>0.0396</v>
      </c>
      <c r="H91">
        <f>G91-(H$81*G91)</f>
        <v>0.039204</v>
      </c>
      <c r="I91">
        <f>H91-(I$81*H91)</f>
        <v>0.03881196</v>
      </c>
      <c r="J91">
        <f>I91-(J$81*I91)</f>
        <v>0.0384238404</v>
      </c>
      <c r="K91">
        <f>J91-(K$81*J91)</f>
        <v>0.038039601996</v>
      </c>
      <c r="L91">
        <f>K91-(L$81*K91)</f>
        <v>0.03765920597604</v>
      </c>
    </row>
    <row r="92" spans="1:255" ht="15">
      <c r="A92" t="s">
        <v>314</v>
      </c>
      <c r="B92">
        <v>20</v>
      </c>
      <c r="C92">
        <f>F92</f>
        <v>0.02</v>
      </c>
      <c r="D92">
        <f>C92*$D$5</f>
        <v>0.028254400000000006</v>
      </c>
      <c r="E92">
        <f>C92*$E$5</f>
        <v>0.027186000000000005</v>
      </c>
      <c r="F92">
        <v>0.02</v>
      </c>
      <c r="G92">
        <f>F92-(G$81*F92)</f>
        <v>0.0198</v>
      </c>
      <c r="H92">
        <f>G92-(H$81*G92)</f>
        <v>0.019602</v>
      </c>
      <c r="I92">
        <f>H92-(I$81*H92)</f>
        <v>0.01940598</v>
      </c>
      <c r="J92">
        <f>I92-(J$81*I92)</f>
        <v>0.0192119202</v>
      </c>
      <c r="K92">
        <f>J92-(K$81*J92)</f>
        <v>0.019019800998</v>
      </c>
      <c r="L92">
        <f>K92-(L$81*K92)</f>
        <v>0.01882960298802</v>
      </c>
    </row>
    <row r="93" spans="1:12" ht="15"/>
    <row r="94" spans="1:12" ht="15">
      <c r="A94" t="s">
        <v>340</v>
      </c>
      <c r="B94">
        <v>20</v>
      </c>
      <c r="C94">
        <f>F94</f>
        <v>0.06</v>
      </c>
      <c r="D94">
        <f>C94*$D$5</f>
        <v>0.08476320000000001</v>
      </c>
      <c r="E94">
        <f>C94*$E$5</f>
        <v>0.081558</v>
      </c>
      <c r="F94">
        <v>0.06</v>
      </c>
      <c r="G94">
        <f>F94-(G$81*F94)</f>
        <v>0.059399999999999994</v>
      </c>
      <c r="H94">
        <f>G94-(H$81*G94)</f>
        <v>0.058806</v>
      </c>
      <c r="I94">
        <f>H94-(I$81*H94)</f>
        <v>0.058217939999999996</v>
      </c>
      <c r="J94">
        <f>I94-(J$81*I94)</f>
        <v>0.057635760599999995</v>
      </c>
      <c r="K94">
        <f>J94-(K$81*J94)</f>
        <v>0.057059402993999996</v>
      </c>
      <c r="L94">
        <f>K94-(L$81*K94)</f>
        <v>0.05648880896405999</v>
      </c>
    </row>
    <row r="95" spans="1:12" ht="15">
      <c r="A95" t="s">
        <v>341</v>
      </c>
      <c r="B95">
        <v>20</v>
      </c>
      <c r="C95">
        <f>F95</f>
        <v>0.06</v>
      </c>
      <c r="D95">
        <f>C95*$D$5</f>
        <v>0.08476320000000001</v>
      </c>
      <c r="E95">
        <f>C95*$E$5</f>
        <v>0.081558</v>
      </c>
      <c r="F95">
        <v>0.06</v>
      </c>
      <c r="G95">
        <f>F95-(G$81*F95)</f>
        <v>0.059399999999999994</v>
      </c>
      <c r="H95">
        <f>G95-(H$81*G95)</f>
        <v>0.058806</v>
      </c>
      <c r="I95">
        <f>H95-(I$81*H95)</f>
        <v>0.058217939999999996</v>
      </c>
      <c r="J95">
        <f>I95-(J$81*I95)</f>
        <v>0.057635760599999995</v>
      </c>
      <c r="K95">
        <f>J95-(K$81*J95)</f>
        <v>0.057059402993999996</v>
      </c>
      <c r="L95">
        <f>K95-(L$81*K95)</f>
        <v>0.05648880896405999</v>
      </c>
    </row>
    <row r="96" spans="1:12" ht="15">
      <c r="A96" t="s">
        <v>338</v>
      </c>
      <c r="B96">
        <v>20</v>
      </c>
      <c r="C96">
        <f>F96</f>
        <v>0.07</v>
      </c>
      <c r="D96">
        <f>C96*$D$5</f>
        <v>0.09889040000000002</v>
      </c>
      <c r="E96">
        <f>C96*$E$5</f>
        <v>0.09515100000000003</v>
      </c>
      <c r="F96">
        <v>0.07</v>
      </c>
      <c r="G96">
        <f>F96-(G$81*F96)</f>
        <v>0.0693</v>
      </c>
      <c r="H96">
        <f>G96-(H$81*G96)</f>
        <v>0.068607</v>
      </c>
      <c r="I96">
        <f>H96-(I$81*H96)</f>
        <v>0.06792093</v>
      </c>
      <c r="J96">
        <f>I96-(J$81*I96)</f>
        <v>0.06724172070000001</v>
      </c>
      <c r="K96">
        <f>J96-(K$81*J96)</f>
        <v>0.06656930349300001</v>
      </c>
      <c r="L96">
        <f>K96-(L$81*K96)</f>
        <v>0.06590361045807001</v>
      </c>
    </row>
    <row r="97" spans="1:12" ht="15">
      <c r="A97" t="s">
        <v>339</v>
      </c>
      <c r="B97">
        <v>20</v>
      </c>
      <c r="C97">
        <f>F97</f>
        <v>0.01</v>
      </c>
      <c r="D97">
        <f>C97*$D$5</f>
        <v>0.014127200000000003</v>
      </c>
      <c r="E97">
        <f>C97*$E$5</f>
        <v>0.013593000000000003</v>
      </c>
      <c r="F97">
        <v>0.01</v>
      </c>
      <c r="G97">
        <f>F97-(G$81*F97)</f>
        <v>0.0099</v>
      </c>
      <c r="H97">
        <f>G97-(H$81*G97)</f>
        <v>0.009801</v>
      </c>
      <c r="I97">
        <f>H97-(I$81*H97)</f>
        <v>0.00970299</v>
      </c>
      <c r="J97">
        <f>I97-(J$81*I97)</f>
        <v>0.0096059601</v>
      </c>
      <c r="K97">
        <f>J97-(K$81*J97)</f>
        <v>0.009509900499</v>
      </c>
      <c r="L97">
        <f>K97-(L$81*K97)</f>
        <v>0.00941480149401</v>
      </c>
    </row>
    <row r="98" spans="1:12" ht="15">
      <c r="A98" t="s">
        <v>314</v>
      </c>
      <c r="B98">
        <v>20</v>
      </c>
      <c r="C98">
        <f>F98</f>
        <v>0.02</v>
      </c>
      <c r="D98">
        <f>C98*$D$5</f>
        <v>0.028254400000000006</v>
      </c>
      <c r="E98">
        <f>C98*$E$5</f>
        <v>0.027186000000000005</v>
      </c>
      <c r="F98">
        <v>0.02</v>
      </c>
      <c r="G98">
        <f>F98-(G$81*F98)</f>
        <v>0.0198</v>
      </c>
      <c r="H98">
        <f>G98-(H$81*G98)</f>
        <v>0.019602</v>
      </c>
      <c r="I98">
        <f>H98-(I$81*H98)</f>
        <v>0.01940598</v>
      </c>
      <c r="J98">
        <f>I98-(J$81*I98)</f>
        <v>0.0192119202</v>
      </c>
      <c r="K98">
        <f>J98-(K$81*J98)</f>
        <v>0.019019800998</v>
      </c>
      <c r="L98">
        <f>K98-(L$81*K98)</f>
        <v>0.01882960298802</v>
      </c>
    </row>
    <row r="99" spans="3:12" ht="15"/>
    <row r="100" spans="1:12" ht="15">
      <c r="A100" t="s">
        <v>332</v>
      </c>
      <c r="B100">
        <v>20</v>
      </c>
      <c r="C100">
        <f>F100</f>
        <v>0.04</v>
      </c>
      <c r="D100">
        <f>C100*$D$5</f>
        <v>0.05650880000000001</v>
      </c>
      <c r="E100">
        <f>C100*$E$5</f>
        <v>0.05437200000000001</v>
      </c>
      <c r="F100">
        <v>0.04</v>
      </c>
      <c r="G100">
        <f>F100-(G$81*F100)</f>
        <v>0.0396</v>
      </c>
      <c r="H100">
        <f>G100-(H$81*G100)</f>
        <v>0.039204</v>
      </c>
      <c r="I100">
        <f>H100-(I$81*H100)</f>
        <v>0.03881196</v>
      </c>
      <c r="J100">
        <f>I100-(J$81*I100)</f>
        <v>0.0384238404</v>
      </c>
      <c r="K100">
        <f>J100-(K$81*J100)</f>
        <v>0.038039601996</v>
      </c>
      <c r="L100">
        <f>K100-(L$81*K100)</f>
        <v>0.03765920597604</v>
      </c>
    </row>
    <row r="101" spans="1:12" ht="15">
      <c r="A101" t="s">
        <v>333</v>
      </c>
      <c r="B101">
        <v>20</v>
      </c>
      <c r="C101">
        <f>F101</f>
        <v>0.04</v>
      </c>
      <c r="D101">
        <f>C101*$D$5</f>
        <v>0.05650880000000001</v>
      </c>
      <c r="E101">
        <f>C101*$E$5</f>
        <v>0.05437200000000001</v>
      </c>
      <c r="F101">
        <v>0.04</v>
      </c>
      <c r="G101">
        <f>F101-(G$81*F101)</f>
        <v>0.0396</v>
      </c>
      <c r="H101">
        <f>G101-(H$81*G101)</f>
        <v>0.039204</v>
      </c>
      <c r="I101">
        <f>H101-(I$81*H101)</f>
        <v>0.03881196</v>
      </c>
      <c r="J101">
        <f>I101-(J$81*I101)</f>
        <v>0.0384238404</v>
      </c>
      <c r="K101">
        <f>J101-(K$81*J101)</f>
        <v>0.038039601996</v>
      </c>
      <c r="L101">
        <f>K101-(L$81*K101)</f>
        <v>0.03765920597604</v>
      </c>
    </row>
    <row r="102" spans="1:12" ht="15">
      <c r="A102" t="s">
        <v>275</v>
      </c>
      <c r="B102">
        <v>20</v>
      </c>
      <c r="C102">
        <f>F102</f>
        <v>0.025</v>
      </c>
      <c r="D102">
        <f>C102*$D$5</f>
        <v>0.03531800000000001</v>
      </c>
      <c r="E102">
        <f>C102*$E$5</f>
        <v>0.033982500000000006</v>
      </c>
      <c r="F102">
        <v>0.025</v>
      </c>
      <c r="G102">
        <f>F102-(G$81*F102)</f>
        <v>0.02475</v>
      </c>
      <c r="H102">
        <f>G102-(H$81*G102)</f>
        <v>0.0245025</v>
      </c>
      <c r="I102">
        <f>H102-(I$81*H102)</f>
        <v>0.024257475</v>
      </c>
      <c r="J102">
        <f>I102-(J$81*I102)</f>
        <v>0.024014900250000002</v>
      </c>
      <c r="K102">
        <f>J102-(K$81*J102)</f>
        <v>0.023774751247500003</v>
      </c>
      <c r="L102">
        <f>K102-(L$81*K102)</f>
        <v>0.023537003735025003</v>
      </c>
    </row>
    <row r="103" spans="1:12" ht="15">
      <c r="A103" t="s">
        <v>276</v>
      </c>
      <c r="B103">
        <v>20</v>
      </c>
      <c r="C103">
        <f>F103</f>
        <v>0.04</v>
      </c>
      <c r="D103">
        <f>C103*$D$5</f>
        <v>0.05650880000000001</v>
      </c>
      <c r="E103">
        <f>C103*$E$5</f>
        <v>0.05437200000000001</v>
      </c>
      <c r="F103">
        <v>0.04</v>
      </c>
      <c r="G103">
        <f>F103-(G$81*F103)</f>
        <v>0.0396</v>
      </c>
      <c r="H103">
        <f>G103-(H$81*G103)</f>
        <v>0.039204</v>
      </c>
      <c r="I103">
        <f>H103-(I$81*H103)</f>
        <v>0.03881196</v>
      </c>
      <c r="J103">
        <f>I103-(J$81*I103)</f>
        <v>0.0384238404</v>
      </c>
      <c r="K103">
        <f>J103-(K$81*J103)</f>
        <v>0.038039601996</v>
      </c>
      <c r="L103">
        <f>K103-(L$81*K103)</f>
        <v>0.03765920597604</v>
      </c>
    </row>
    <row r="104" spans="3:12" ht="15">
      <c r="D104" s="33"/>
      <c r="E104" s="33"/>
    </row>
    <row r="105" spans="1:13" ht="15">
      <c r="A105" t="s">
        <v>844</v>
      </c>
      <c r="B105">
        <v>20</v>
      </c>
      <c r="C105">
        <f>F105</f>
        <v>0.02</v>
      </c>
      <c r="D105">
        <f>C105*$D$5</f>
        <v>0.028254400000000006</v>
      </c>
      <c r="E105">
        <f>C105*$E$5</f>
        <v>0.027186000000000005</v>
      </c>
      <c r="F105">
        <v>0.02</v>
      </c>
      <c r="G105">
        <f>F105-(G$81*F105)</f>
        <v>0.0198</v>
      </c>
      <c r="H105">
        <f>G105-(H$81*G105)</f>
        <v>0.019602</v>
      </c>
      <c r="I105">
        <f>H105-(I$81*H105)</f>
        <v>0.01940598</v>
      </c>
      <c r="J105">
        <f>I105-(J$81*I105)</f>
        <v>0.0192119202</v>
      </c>
      <c r="K105">
        <f>J105-(K$81*J105)</f>
        <v>0.019019800998</v>
      </c>
      <c r="L105">
        <f>K105-(L$81*K105)</f>
        <v>0.01882960298802</v>
      </c>
    </row>
    <row r="106" spans="1:13" ht="15">
      <c r="A106" t="s">
        <v>658</v>
      </c>
      <c r="B106">
        <v>20</v>
      </c>
      <c r="C106">
        <f>F106</f>
        <v>0.03</v>
      </c>
      <c r="D106">
        <f>C106*$D$5</f>
        <v>0.042381600000000005</v>
      </c>
      <c r="E106">
        <f>C106*$E$5</f>
        <v>0.040779</v>
      </c>
      <c r="F106">
        <v>0.03</v>
      </c>
      <c r="G106">
        <f>F106-(G$81*F106)</f>
        <v>0.029699999999999997</v>
      </c>
      <c r="H106">
        <f>G106-(H$81*G106)</f>
        <v>0.029403</v>
      </c>
      <c r="I106">
        <f>H106-(I$81*H106)</f>
        <v>0.029108969999999998</v>
      </c>
      <c r="J106">
        <f>I106-(J$81*I106)</f>
        <v>0.028817880299999998</v>
      </c>
      <c r="K106">
        <f>J106-(K$81*J106)</f>
        <v>0.028529701496999998</v>
      </c>
      <c r="L106">
        <f>K106-(L$81*K106)</f>
        <v>0.028244404482029997</v>
      </c>
    </row>
    <row r="107" spans="1:13" ht="15">
      <c r="A107" t="s">
        <v>955</v>
      </c>
    </row>
    <row r="108" spans="1:12" ht="15">
      <c r="F108">
        <v>0</v>
      </c>
      <c r="G108">
        <v>0.01</v>
      </c>
      <c r="H108">
        <v>0.01</v>
      </c>
      <c r="I108">
        <v>0.01</v>
      </c>
      <c r="J108">
        <v>0.01</v>
      </c>
      <c r="K108">
        <v>0.01</v>
      </c>
      <c r="L108">
        <v>0.01</v>
      </c>
    </row>
    <row r="109" spans="1:12" ht="15">
      <c r="A109" t="s">
        <v>736</v>
      </c>
      <c r="F109">
        <v>2009</v>
      </c>
      <c r="G109">
        <v>2010</v>
      </c>
      <c r="H109">
        <v>2011</v>
      </c>
      <c r="I109">
        <v>2012</v>
      </c>
      <c r="J109">
        <v>2013</v>
      </c>
      <c r="K109">
        <v>2014</v>
      </c>
      <c r="L109">
        <v>2015</v>
      </c>
    </row>
    <row r="110" spans="1:12" ht="15">
      <c r="A110" t="s">
        <v>329</v>
      </c>
      <c r="B110">
        <v>20</v>
      </c>
      <c r="C110">
        <f>F110</f>
        <v>0.16</v>
      </c>
      <c r="D110">
        <f>C110*$D$5</f>
        <v>0.22603520000000005</v>
      </c>
      <c r="E110">
        <f>C110*$E$5</f>
        <v>0.21748800000000004</v>
      </c>
      <c r="F110">
        <v>0.16</v>
      </c>
      <c r="G110">
        <f>F110-(G$108*F110)</f>
        <v>0.1584</v>
      </c>
      <c r="H110">
        <f>G110-(H$108*G110)</f>
        <v>0.156816</v>
      </c>
      <c r="I110">
        <f>H110-(I$108*H110)</f>
        <v>0.15524784</v>
      </c>
      <c r="J110">
        <f>I110-(J$108*I110)</f>
        <v>0.1536953616</v>
      </c>
      <c r="K110">
        <f>J110-(K$108*J110)</f>
        <v>0.152158407984</v>
      </c>
      <c r="L110">
        <f>K110-(L$108*K110)</f>
        <v>0.15063682390416</v>
      </c>
    </row>
    <row r="111" spans="1:12" ht="15">
      <c r="A111" t="s">
        <v>278</v>
      </c>
      <c r="B111">
        <v>20</v>
      </c>
      <c r="C111">
        <f>F111</f>
        <v>0.16</v>
      </c>
      <c r="D111">
        <f>C111*$D$5</f>
        <v>0.22603520000000005</v>
      </c>
      <c r="E111">
        <f>C111*$E$5</f>
        <v>0.21748800000000004</v>
      </c>
      <c r="F111">
        <v>0.16</v>
      </c>
      <c r="G111">
        <f>F111-(G$108*F111)</f>
        <v>0.1584</v>
      </c>
      <c r="H111">
        <f>G111-(H$108*G111)</f>
        <v>0.156816</v>
      </c>
      <c r="I111">
        <f>H111-(I$108*H111)</f>
        <v>0.15524784</v>
      </c>
      <c r="J111">
        <f>I111-(J$108*I111)</f>
        <v>0.1536953616</v>
      </c>
      <c r="K111">
        <f>J111-(K$108*J111)</f>
        <v>0.152158407984</v>
      </c>
      <c r="L111">
        <f>K111-(L$108*K111)</f>
        <v>0.15063682390416</v>
      </c>
    </row>
    <row r="112" spans="1:13" ht="15">
      <c r="A112" t="s">
        <v>347</v>
      </c>
      <c r="B112">
        <v>20</v>
      </c>
      <c r="C112">
        <f>F112</f>
        <v>0.105</v>
      </c>
      <c r="D112">
        <f>C112*$D$5</f>
        <v>0.1483356</v>
      </c>
      <c r="E112">
        <f>C112*$E$5</f>
        <v>0.1427265</v>
      </c>
      <c r="F112">
        <v>0.105</v>
      </c>
      <c r="G112">
        <f>F112-(G$108*F112)</f>
        <v>0.10395</v>
      </c>
      <c r="H112">
        <f>G112-(H$108*G112)</f>
        <v>0.1029105</v>
      </c>
      <c r="I112">
        <f>H112-(I$108*H112)</f>
        <v>0.101881395</v>
      </c>
      <c r="J112">
        <f>I112-(J$108*I112)</f>
        <v>0.10086258105</v>
      </c>
      <c r="K112">
        <f>J112-(K$108*J112)</f>
        <v>0.0998539552395</v>
      </c>
      <c r="L112">
        <f>K112-(L$108*K112)</f>
        <v>0.098855415687105</v>
      </c>
    </row>
    <row r="113" spans="1:12" ht="15">
      <c r="A113" t="s">
        <v>361</v>
      </c>
      <c r="B113">
        <v>20</v>
      </c>
      <c r="C113">
        <f>F113</f>
        <v>0.105</v>
      </c>
      <c r="D113">
        <f>C113*$D$5</f>
        <v>0.1483356</v>
      </c>
      <c r="E113">
        <f>C113*$E$5</f>
        <v>0.1427265</v>
      </c>
      <c r="F113">
        <v>0.105</v>
      </c>
      <c r="G113">
        <f>F113-(G$108*F113)</f>
        <v>0.10395</v>
      </c>
      <c r="H113">
        <f>G113-(H$108*G113)</f>
        <v>0.1029105</v>
      </c>
      <c r="I113">
        <f>H113-(I$108*H113)</f>
        <v>0.101881395</v>
      </c>
      <c r="J113">
        <f>I113-(J$108*I113)</f>
        <v>0.10086258105</v>
      </c>
      <c r="K113">
        <f>J113-(K$108*J113)</f>
        <v>0.0998539552395</v>
      </c>
      <c r="L113">
        <f>K113-(L$108*K113)</f>
        <v>0.098855415687105</v>
      </c>
    </row>
    <row r="114" spans="1:13" ht="15">
      <c r="A114" t="s">
        <v>572</v>
      </c>
      <c r="C114">
        <f>F114</f>
        <v>0.03</v>
      </c>
      <c r="D114">
        <f>C114*$D$5</f>
        <v>0.042381600000000005</v>
      </c>
      <c r="E114">
        <f>C114*$E$5</f>
        <v>0.040779</v>
      </c>
      <c r="F114">
        <v>0.03</v>
      </c>
      <c r="G114">
        <f>F114-(G$108*F114)</f>
        <v>0.029699999999999997</v>
      </c>
      <c r="H114">
        <f>G114-(H$108*G114)</f>
        <v>0.029403</v>
      </c>
      <c r="I114">
        <f>H114-(I$108*H114)</f>
        <v>0.029108969999999998</v>
      </c>
      <c r="J114">
        <f>I114-(J$108*I114)</f>
        <v>0.028817880299999998</v>
      </c>
      <c r="K114">
        <f>J114-(K$108*J114)</f>
        <v>0.028529701496999998</v>
      </c>
      <c r="L114">
        <f>K114-(L$108*K114)</f>
        <v>0.028244404482029997</v>
      </c>
    </row>
    <row r="115" spans="1:13" ht="15">
      <c r="A115" t="s">
        <v>1252</v>
      </c>
      <c r="C115">
        <f>F115</f>
        <v>0.04</v>
      </c>
      <c r="D115">
        <f>C115*$D$5</f>
        <v>0.05650880000000001</v>
      </c>
      <c r="E115">
        <f>C115*$E$5</f>
        <v>0.05437200000000001</v>
      </c>
      <c r="F115">
        <v>0.04</v>
      </c>
      <c r="G115">
        <f>F115-(G$108*F115)</f>
        <v>0.0396</v>
      </c>
      <c r="H115">
        <f>G115-(H$108*G115)</f>
        <v>0.039204</v>
      </c>
      <c r="I115">
        <f>H115-(I$108*H115)</f>
        <v>0.03881196</v>
      </c>
      <c r="J115">
        <f>I115-(J$108*I115)</f>
        <v>0.0384238404</v>
      </c>
      <c r="K115">
        <f>J115-(K$108*J115)</f>
        <v>0.038039601996</v>
      </c>
      <c r="L115">
        <f>K115-(L$108*K115)</f>
        <v>0.03765920597604</v>
      </c>
    </row>
    <row r="116" spans="1:13" ht="15"/>
    <row r="117" spans="1:12" ht="15">
      <c r="F117">
        <v>0.015</v>
      </c>
      <c r="G117">
        <v>0.015</v>
      </c>
      <c r="H117">
        <v>0.015</v>
      </c>
      <c r="I117">
        <v>0.015</v>
      </c>
      <c r="J117">
        <v>0.015</v>
      </c>
      <c r="K117">
        <v>0.015</v>
      </c>
      <c r="L117">
        <v>0.015</v>
      </c>
    </row>
    <row r="118" spans="1:12" ht="15">
      <c r="A118" t="s">
        <v>867</v>
      </c>
      <c r="F118">
        <v>2009</v>
      </c>
      <c r="G118">
        <v>2010</v>
      </c>
      <c r="H118">
        <v>2011</v>
      </c>
      <c r="I118">
        <v>2012</v>
      </c>
      <c r="J118">
        <v>2013</v>
      </c>
      <c r="K118">
        <v>2014</v>
      </c>
      <c r="L118">
        <v>2015</v>
      </c>
    </row>
    <row r="119" spans="1:12" ht="15">
      <c r="A119" t="s">
        <v>337</v>
      </c>
      <c r="B119">
        <v>20</v>
      </c>
      <c r="C119">
        <f>F119</f>
        <v>0.09</v>
      </c>
      <c r="D119">
        <f>C119*$D$5</f>
        <v>0.1271448</v>
      </c>
      <c r="E119">
        <f>C119*$E$5</f>
        <v>0.12233700000000002</v>
      </c>
      <c r="F119">
        <v>0.09</v>
      </c>
      <c r="G119">
        <f>F119-(G$117*F119)</f>
        <v>0.08864999999999999</v>
      </c>
      <c r="H119">
        <f>G119-(H$117*G119)</f>
        <v>0.08732024999999999</v>
      </c>
      <c r="I119">
        <f>H119-(I$117*H119)</f>
        <v>0.08601044624999998</v>
      </c>
      <c r="J119">
        <f>I119-(J$117*I119)</f>
        <v>0.08472028955624998</v>
      </c>
      <c r="K119">
        <f>J119-(K$117*J119)</f>
        <v>0.08344948521290624</v>
      </c>
      <c r="L119">
        <f>K119-(L$117*K119)</f>
        <v>0.08219774293471264</v>
      </c>
    </row>
    <row r="120" spans="1:12" ht="15">
      <c r="A120" t="s">
        <v>329</v>
      </c>
      <c r="B120">
        <v>20</v>
      </c>
      <c r="C120">
        <f>F120</f>
        <v>0.0616</v>
      </c>
      <c r="D120">
        <f>C120*$D$5</f>
        <v>0.08702355200000002</v>
      </c>
      <c r="E120">
        <f>C120*$E$5</f>
        <v>0.08373288000000001</v>
      </c>
      <c r="F120">
        <v>0.0616</v>
      </c>
      <c r="G120">
        <f>F120-(G$117*F120)</f>
        <v>0.060676</v>
      </c>
      <c r="H120">
        <f>G120-(H$117*G120)</f>
        <v>0.059765860000000004</v>
      </c>
      <c r="I120">
        <f>H120-(I$117*H120)</f>
        <v>0.058869372100000004</v>
      </c>
      <c r="J120">
        <f>I120-(J$117*I120)</f>
        <v>0.0579863315185</v>
      </c>
      <c r="K120">
        <f>J120-(K$117*J120)</f>
        <v>0.057116536545722504</v>
      </c>
      <c r="L120">
        <f>K120-(L$117*K120)</f>
        <v>0.05625978849753667</v>
      </c>
    </row>
    <row r="121" spans="1:13" ht="15"/>
    <row r="122" spans="1:13" ht="15">
      <c r="A122" t="s">
        <v>1155</v>
      </c>
    </row>
    <row r="123" spans="1:13" ht="15">
      <c r="A123" t="s">
        <v>337</v>
      </c>
      <c r="B123">
        <v>20</v>
      </c>
      <c r="C123">
        <f>F123</f>
        <v>0.0711</v>
      </c>
      <c r="D123">
        <f>C123*$D$5</f>
        <v>0.10044439200000001</v>
      </c>
      <c r="E123">
        <f>C123*$E$5</f>
        <v>0.09664623000000001</v>
      </c>
      <c r="F123">
        <v>0.0711</v>
      </c>
      <c r="G123">
        <f>F123-(G$117*F123)</f>
        <v>0.0700335</v>
      </c>
      <c r="H123">
        <f>G123-(H$117*G123)</f>
        <v>0.0689829975</v>
      </c>
      <c r="I123">
        <f>H123-(I$117*H123)</f>
        <v>0.0679482525375</v>
      </c>
      <c r="J123">
        <f>I123-(J$117*I123)</f>
        <v>0.0669290287494375</v>
      </c>
      <c r="K123">
        <f>J123-(K$117*J123)</f>
        <v>0.06592509331819593</v>
      </c>
      <c r="L123">
        <f>K123-(L$117*K123)</f>
        <v>0.064936216918423</v>
      </c>
    </row>
    <row r="124" spans="1:13" ht="15">
      <c r="A124" t="s">
        <v>329</v>
      </c>
      <c r="B124">
        <v>20</v>
      </c>
      <c r="C124">
        <f>F124</f>
        <v>0.0616</v>
      </c>
      <c r="D124">
        <f>C124*$D$5</f>
        <v>0.08702355200000002</v>
      </c>
      <c r="E124">
        <f>C124*$E$5</f>
        <v>0.08373288000000001</v>
      </c>
      <c r="F124">
        <v>0.0616</v>
      </c>
      <c r="G124">
        <f>F124-(G$117*F124)</f>
        <v>0.060676</v>
      </c>
      <c r="H124">
        <f>G124-(H$117*G124)</f>
        <v>0.059765860000000004</v>
      </c>
      <c r="I124">
        <f>H124-(I$117*H124)</f>
        <v>0.058869372100000004</v>
      </c>
      <c r="J124">
        <f>I124-(J$117*I124)</f>
        <v>0.0579863315185</v>
      </c>
      <c r="K124">
        <f>J124-(K$117*J124)</f>
        <v>0.057116536545722504</v>
      </c>
      <c r="L124">
        <f>K124-(L$117*K124)</f>
        <v>0.05625978849753667</v>
      </c>
    </row>
    <row r="125" spans="3:12" ht="15"/>
    <row r="126" spans="1:13" ht="15">
      <c r="A126" t="s">
        <v>845</v>
      </c>
    </row>
    <row r="127" spans="1:12" ht="15">
      <c r="A127" t="s">
        <v>325</v>
      </c>
      <c r="F127">
        <v>0.02</v>
      </c>
      <c r="G127">
        <f>F127-(G$117*F127)</f>
        <v>0.0197</v>
      </c>
      <c r="H127">
        <f>G127-(H$117*G127)</f>
        <v>0.019404499999999998</v>
      </c>
      <c r="I127">
        <f>H127-(I$117*H127)</f>
        <v>0.0191134325</v>
      </c>
      <c r="J127">
        <f>I127-(J$117*I127)</f>
        <v>0.0188267310125</v>
      </c>
      <c r="K127">
        <f>J127-(K$117*J127)</f>
        <v>0.0185443300473125</v>
      </c>
      <c r="L127">
        <f>K127-(L$117*K127)</f>
        <v>0.01826616509660281</v>
      </c>
    </row>
    <row r="128" spans="1:12" ht="15">
      <c r="A128" t="s">
        <v>342</v>
      </c>
      <c r="F128">
        <v>0.01</v>
      </c>
      <c r="G128">
        <f>F128-(G$117*F128)</f>
        <v>0.00985</v>
      </c>
      <c r="H128">
        <f>G128-(H$117*G128)</f>
        <v>0.009702249999999999</v>
      </c>
      <c r="I128">
        <f>H128-(I$117*H128)</f>
        <v>0.00955671625</v>
      </c>
      <c r="J128">
        <f>I128-(J$117*I128)</f>
        <v>0.00941336550625</v>
      </c>
      <c r="K128">
        <f>J128-(K$117*J128)</f>
        <v>0.00927216502365625</v>
      </c>
      <c r="L128">
        <f>K128-(L$117*K128)</f>
        <v>0.009133082548301405</v>
      </c>
    </row>
    <row r="129" spans="1:3" ht="15">
      <c r="A129" t="s">
        <v>970</v>
      </c>
    </row>
    <row r="130" spans="1:12" ht="15">
      <c r="A130" t="s">
        <v>497</v>
      </c>
    </row>
    <row r="131" spans="1:13" ht="15">
      <c r="A131" t="s">
        <v>540</v>
      </c>
    </row>
    <row r="132" spans="1:3" ht="15">
      <c r="A132" t="s">
        <v>634</v>
      </c>
    </row>
    <row r="133" spans="1:3" ht="15">
      <c r="A133" t="s">
        <v>661</v>
      </c>
    </row>
    <row r="134" spans="1:3" ht="15">
      <c r="A134" t="s">
        <v>1092</v>
      </c>
    </row>
    <row r="135" spans="1:3" ht="15">
      <c r="A135" t="s">
        <v>802</v>
      </c>
    </row>
    <row r="136" spans="1:3" ht="15">
      <c r="A136" t="s">
        <v>803</v>
      </c>
    </row>
    <row r="137" spans="1:3" ht="15">
      <c r="A137" t="s">
        <v>1246</v>
      </c>
    </row>
    <row r="138" spans="1:3" ht="15">
      <c r="A138" t="s">
        <v>806</v>
      </c>
    </row>
    <row r="139" spans="1:3" ht="15"/>
    <row r="140" spans="2:3" ht="15"/>
    <row r="141" spans="1:3" ht="15">
      <c r="A141" t="s">
        <v>1172</v>
      </c>
    </row>
    <row r="142" spans="1:13" ht="15">
      <c r="A142" t="s">
        <v>1267</v>
      </c>
    </row>
    <row r="143" spans="1:13" ht="15">
      <c r="A143" t="s">
        <v>401</v>
      </c>
    </row>
    <row r="144" spans="1:13" ht="15">
      <c r="A144" t="s">
        <v>437</v>
      </c>
    </row>
    <row r="145" spans="1:13" ht="15">
      <c r="A145" t="s">
        <v>438</v>
      </c>
    </row>
    <row r="146" spans="1:13" ht="15">
      <c r="A146" t="s">
        <v>439</v>
      </c>
    </row>
    <row r="147" spans="1:13" ht="15">
      <c r="A147" t="s">
        <v>825</v>
      </c>
    </row>
    <row r="148" spans="1:13" ht="15">
      <c r="A148" t="s">
        <v>826</v>
      </c>
    </row>
    <row r="149" spans="1:13" ht="15">
      <c r="A149" t="s">
        <v>430</v>
      </c>
    </row>
    <row r="150" spans="1:13" ht="15">
      <c r="A150" t="s">
        <v>452</v>
      </c>
    </row>
    <row r="151" spans="1:13" ht="15">
      <c r="A151" t="s">
        <v>462</v>
      </c>
    </row>
    <row r="152" spans="1:13" ht="15">
      <c r="A152" t="s">
        <v>468</v>
      </c>
    </row>
    <row r="153" spans="1:13" ht="15"/>
    <row r="154" spans="1:13" ht="15">
      <c r="A154" t="s">
        <v>1322</v>
      </c>
    </row>
    <row r="155" spans="1:13" ht="15">
      <c r="A155" t="s">
        <v>1142</v>
      </c>
    </row>
    <row r="156" spans="1:13" ht="15"/>
    <row r="157" spans="1:13" ht="15">
      <c r="A157" t="s">
        <v>1322</v>
      </c>
    </row>
    <row r="158" spans="1:13" ht="15">
      <c r="A158" t="s">
        <v>747</v>
      </c>
    </row>
    <row r="159" spans="1:13" ht="15">
      <c r="A159" t="s">
        <v>1001</v>
      </c>
    </row>
    <row r="160" spans="1:13" ht="15">
      <c r="A160" t="s">
        <v>653</v>
      </c>
    </row>
    <row r="161" spans="1:13" ht="15">
      <c r="A161" t="s">
        <v>1296</v>
      </c>
    </row>
    <row r="162" spans="1:13" ht="15"/>
    <row r="163" spans="1:13" ht="15"/>
    <row r="164" spans="1:13" ht="15"/>
    <row r="165" spans="1:13" ht="15"/>
    <row r="166" spans="1:13" ht="15"/>
    <row r="167" spans="1:13" ht="15"/>
    <row r="168" spans="1:13" ht="15"/>
    <row r="169" spans="1:13" ht="15"/>
    <row r="170" spans="1:13" ht="15"/>
    <row r="171" spans="1:13" ht="15"/>
    <row r="172" spans="1:13" ht="15"/>
    <row r="173" spans="1:13" ht="15"/>
  </sheetData>
  <sheetProtection/>
  <mergeCells count="9">
    <mergeCell ref="F8:M8"/>
    <mergeCell ref="F39:M39"/>
    <mergeCell ref="F55:M55"/>
    <mergeCell ref="F60:M60"/>
    <mergeCell ref="A130:L130"/>
    <mergeCell ref="A144:B144"/>
    <mergeCell ref="A146:B146"/>
    <mergeCell ref="A149:B149"/>
    <mergeCell ref="A150:B150"/>
  </mergeCells>
  <printOptions gridLines="1"/>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IS158"/>
  <sheetViews>
    <sheetView defaultGridColor="0" colorId="0" workbookViewId="0" topLeftCell="A1">
      <pane topLeftCell="A1" activePane="topLeft" state="split"/>
      <selection pane="topLeft" activeCell="G5" sqref="G5"/>
    </sheetView>
  </sheetViews>
  <sheetFormatPr defaultColWidth="7.10546875" defaultRowHeight="15"/>
  <cols>
    <col min="1" max="1" width="28.10546875" customWidth="1"/>
    <col min="2" max="2" width="9.77734375" customWidth="1"/>
    <col min="3" max="3" width="8.4453125" hidden="1" customWidth="1"/>
    <col min="4" max="4" width="8.21484375" hidden="1" customWidth="1"/>
    <col min="5" max="5" width="6.21484375" customWidth="1"/>
    <col min="6" max="6" width="9.10546875" customWidth="1"/>
    <col min="7" max="7" width="8.99609375" customWidth="1"/>
    <col min="8" max="8" width="10.3359375" customWidth="1"/>
    <col min="9" max="12" width="6.6640625" customWidth="1"/>
    <col min="13" max="14" width="7.88671875" customWidth="1"/>
    <col min="15" max="253" width="6.6640625" customWidth="1"/>
  </cols>
  <sheetData>
    <row r="1" ht="15">
      <c r="A1" t="s">
        <v>506</v>
      </c>
    </row>
    <row r="2" spans="1:9" ht="15">
      <c r="A2" t="s">
        <v>688</v>
      </c>
    </row>
    <row r="3" spans="1:12" ht="15">
      <c r="A3">
        <v>39604</v>
      </c>
    </row>
    <row r="4" spans="1:12" ht="15">
      <c r="A4" t="s">
        <v>1239</v>
      </c>
      <c r="E4">
        <f>L9</f>
        <v>2008</v>
      </c>
    </row>
    <row r="5" spans="1:12" ht="15">
      <c r="C5" t="s">
        <v>732</v>
      </c>
      <c r="D5" t="s">
        <v>603</v>
      </c>
      <c r="E5" t="s">
        <v>1233</v>
      </c>
      <c r="F5">
        <f>Exchange!C4</f>
        <v>1.4127200000000002</v>
      </c>
      <c r="G5">
        <f>Exchange!D4</f>
        <v>1.3593000000000002</v>
      </c>
    </row>
    <row r="6" spans="1:12" ht="15">
      <c r="B6" t="s">
        <v>1353</v>
      </c>
      <c r="C6" t="s">
        <v>754</v>
      </c>
      <c r="D6" t="s">
        <v>699</v>
      </c>
      <c r="E6" t="s">
        <v>29</v>
      </c>
      <c r="F6" t="s">
        <v>588</v>
      </c>
      <c r="G6" t="s">
        <v>1291</v>
      </c>
    </row>
    <row r="7" spans="1:12" ht="15">
      <c r="I7" t="s">
        <v>643</v>
      </c>
    </row>
    <row r="8" spans="1:20" ht="15">
      <c r="A8" t="s">
        <v>1333</v>
      </c>
      <c r="I8">
        <v>0.02</v>
      </c>
      <c r="J8">
        <v>0.02</v>
      </c>
      <c r="K8">
        <v>0.02</v>
      </c>
      <c r="L8">
        <v>0.02</v>
      </c>
      <c r="M8" t="s">
        <v>928</v>
      </c>
      <c r="N8">
        <v>0.01</v>
      </c>
      <c r="O8">
        <v>0.01</v>
      </c>
      <c r="P8">
        <v>0.01</v>
      </c>
      <c r="Q8">
        <v>0.01</v>
      </c>
      <c r="R8">
        <v>0.01</v>
      </c>
      <c r="S8">
        <v>0.01</v>
      </c>
      <c r="T8" s="28">
        <v>0.01</v>
      </c>
    </row>
    <row r="9" spans="1:20" ht="15">
      <c r="A9" t="s">
        <v>979</v>
      </c>
      <c r="H9" t="s">
        <v>674</v>
      </c>
      <c r="I9">
        <v>2005</v>
      </c>
      <c r="J9">
        <v>2006</v>
      </c>
      <c r="K9">
        <v>2007</v>
      </c>
      <c r="L9">
        <v>2008</v>
      </c>
      <c r="M9">
        <v>2009</v>
      </c>
      <c r="N9">
        <v>2010</v>
      </c>
      <c r="O9">
        <v>2011</v>
      </c>
      <c r="P9">
        <v>2012</v>
      </c>
      <c r="Q9">
        <v>2013</v>
      </c>
      <c r="R9">
        <v>2014</v>
      </c>
      <c r="S9">
        <v>2015</v>
      </c>
      <c r="T9">
        <v>2016</v>
      </c>
    </row>
    <row r="10" spans="1:20" ht="15">
      <c r="A10" t="s">
        <v>142</v>
      </c>
      <c r="B10">
        <v>20</v>
      </c>
      <c r="E10">
        <f>L10</f>
        <v>0.08024602991999999</v>
      </c>
      <c r="F10">
        <f>E10*$F$5</f>
        <v>0.1133651713885824</v>
      </c>
      <c r="G10">
        <f>E10*$G$5</f>
        <v>0.109078428470256</v>
      </c>
      <c r="H10">
        <v>0.087</v>
      </c>
      <c r="I10">
        <f>H10-(I$8*H10)</f>
        <v>0.08525999999999999</v>
      </c>
      <c r="J10">
        <f>I10-(J$8*I10)</f>
        <v>0.08355479999999998</v>
      </c>
      <c r="K10">
        <f>J10-(K$8*J10)</f>
        <v>0.08188370399999999</v>
      </c>
      <c r="L10">
        <f>K10-(L$8*K10)</f>
        <v>0.08024602991999999</v>
      </c>
      <c r="M10">
        <v>0.092</v>
      </c>
      <c r="N10">
        <f>M10-(N$8*M10)</f>
        <v>0.09108</v>
      </c>
      <c r="O10">
        <f>N10-(O$8*N10)</f>
        <v>0.09016919999999999</v>
      </c>
      <c r="P10">
        <f>O10-(P$8*O10)</f>
        <v>0.089267508</v>
      </c>
      <c r="Q10">
        <f>P10-(Q$8*P10)</f>
        <v>0.08837483292</v>
      </c>
      <c r="R10">
        <f>Q10-(R$8*Q10)</f>
        <v>0.08749108459079999</v>
      </c>
      <c r="S10">
        <f>R10-(S$8*R10)</f>
        <v>0.08661617374489199</v>
      </c>
      <c r="T10">
        <f>S10-(T$8*S10)</f>
        <v>0.08575001200744306</v>
      </c>
    </row>
    <row r="11" spans="1:20" ht="15">
      <c r="A11" t="s">
        <v>143</v>
      </c>
      <c r="B11">
        <v>16.9</v>
      </c>
      <c r="E11">
        <f>L11</f>
        <v>0.08024602991999999</v>
      </c>
      <c r="F11">
        <f>E11*$F$5</f>
        <v>0.1133651713885824</v>
      </c>
      <c r="G11">
        <f>E11*$G$5</f>
        <v>0.109078428470256</v>
      </c>
      <c r="H11">
        <v>0.087</v>
      </c>
      <c r="I11">
        <f>H11-(I$8*H11)</f>
        <v>0.08525999999999999</v>
      </c>
      <c r="J11">
        <f>I11-(J$8*I11)</f>
        <v>0.08355479999999998</v>
      </c>
      <c r="K11">
        <f>J11-(K$8*J11)</f>
        <v>0.08188370399999999</v>
      </c>
      <c r="L11">
        <f>K11-(L$8*K11)</f>
        <v>0.08024602991999999</v>
      </c>
      <c r="M11">
        <v>0.092</v>
      </c>
      <c r="N11">
        <f>M11-(N$8*M11)</f>
        <v>0.09108</v>
      </c>
      <c r="O11">
        <f>N11-(O$8*N11)</f>
        <v>0.09016919999999999</v>
      </c>
      <c r="P11">
        <f>O11-(P$8*O11)</f>
        <v>0.089267508</v>
      </c>
      <c r="Q11">
        <f>P11-(Q$8*P11)</f>
        <v>0.08837483292</v>
      </c>
      <c r="R11">
        <f>Q11-(R$8*Q11)</f>
        <v>0.08749108459079999</v>
      </c>
      <c r="S11">
        <f>R11-(S$8*R11)</f>
        <v>0.08661617374489199</v>
      </c>
      <c r="T11">
        <f>S11-(T$8*S11)</f>
        <v>0.08575001200744306</v>
      </c>
    </row>
    <row r="12" spans="1:20" ht="15">
      <c r="A12" t="s">
        <v>144</v>
      </c>
      <c r="B12">
        <v>15.4</v>
      </c>
      <c r="E12">
        <f>L12</f>
        <v>0.08024602991999999</v>
      </c>
      <c r="F12">
        <f>E12*$F$5</f>
        <v>0.1133651713885824</v>
      </c>
      <c r="G12">
        <f>E12*$G$5</f>
        <v>0.109078428470256</v>
      </c>
      <c r="H12">
        <v>0.087</v>
      </c>
      <c r="I12">
        <f>H12-(I$8*H12)</f>
        <v>0.08525999999999999</v>
      </c>
      <c r="J12">
        <f>I12-(J$8*I12)</f>
        <v>0.08355479999999998</v>
      </c>
      <c r="K12">
        <f>J12-(K$8*J12)</f>
        <v>0.08188370399999999</v>
      </c>
      <c r="L12">
        <f>K12-(L$8*K12)</f>
        <v>0.08024602991999999</v>
      </c>
      <c r="M12">
        <v>0.092</v>
      </c>
      <c r="N12">
        <f>M12-(N$8*M12)</f>
        <v>0.09108</v>
      </c>
      <c r="O12">
        <f>N12-(O$8*N12)</f>
        <v>0.09016919999999999</v>
      </c>
      <c r="P12">
        <f>O12-(P$8*O12)</f>
        <v>0.089267508</v>
      </c>
      <c r="Q12">
        <f>P12-(Q$8*P12)</f>
        <v>0.08837483292</v>
      </c>
      <c r="R12">
        <f>Q12-(R$8*Q12)</f>
        <v>0.08749108459079999</v>
      </c>
      <c r="S12">
        <f>R12-(S$8*R12)</f>
        <v>0.08661617374489199</v>
      </c>
      <c r="T12">
        <f>S12-(T$8*S12)</f>
        <v>0.08575001200744306</v>
      </c>
    </row>
    <row r="13" spans="1:20" ht="15">
      <c r="A13" t="s">
        <v>145</v>
      </c>
      <c r="B13">
        <v>13.9</v>
      </c>
      <c r="E13">
        <f>L13</f>
        <v>0.08024602991999999</v>
      </c>
      <c r="F13">
        <f>E13*$F$5</f>
        <v>0.1133651713885824</v>
      </c>
      <c r="G13">
        <f>E13*$G$5</f>
        <v>0.109078428470256</v>
      </c>
      <c r="H13">
        <v>0.087</v>
      </c>
      <c r="I13">
        <f>H13-(I$8*H13)</f>
        <v>0.08525999999999999</v>
      </c>
      <c r="J13">
        <f>I13-(J$8*I13)</f>
        <v>0.08355479999999998</v>
      </c>
      <c r="K13">
        <f>J13-(K$8*J13)</f>
        <v>0.08188370399999999</v>
      </c>
      <c r="L13">
        <f>K13-(L$8*K13)</f>
        <v>0.08024602991999999</v>
      </c>
      <c r="M13">
        <v>0.092</v>
      </c>
      <c r="N13">
        <f>M13-(N$8*M13)</f>
        <v>0.09108</v>
      </c>
      <c r="O13">
        <f>N13-(O$8*N13)</f>
        <v>0.09016919999999999</v>
      </c>
      <c r="P13">
        <f>O13-(P$8*O13)</f>
        <v>0.089267508</v>
      </c>
      <c r="Q13">
        <f>P13-(Q$8*P13)</f>
        <v>0.08837483292</v>
      </c>
      <c r="R13">
        <f>Q13-(R$8*Q13)</f>
        <v>0.08749108459079999</v>
      </c>
      <c r="S13">
        <f>R13-(S$8*R13)</f>
        <v>0.08661617374489199</v>
      </c>
      <c r="T13">
        <f>S13-(T$8*S13)</f>
        <v>0.08575001200744306</v>
      </c>
    </row>
    <row r="14" spans="1:20" ht="15">
      <c r="A14" t="s">
        <v>129</v>
      </c>
      <c r="B14">
        <v>12.4</v>
      </c>
      <c r="E14">
        <f>L14</f>
        <v>0.08024602991999999</v>
      </c>
      <c r="F14">
        <f>E14*$F$5</f>
        <v>0.1133651713885824</v>
      </c>
      <c r="G14">
        <f>E14*$G$5</f>
        <v>0.109078428470256</v>
      </c>
      <c r="H14">
        <v>0.087</v>
      </c>
      <c r="I14">
        <f>H14-(I$8*H14)</f>
        <v>0.08525999999999999</v>
      </c>
      <c r="J14">
        <f>I14-(J$8*I14)</f>
        <v>0.08355479999999998</v>
      </c>
      <c r="K14">
        <f>J14-(K$8*J14)</f>
        <v>0.08188370399999999</v>
      </c>
      <c r="L14">
        <f>K14-(L$8*K14)</f>
        <v>0.08024602991999999</v>
      </c>
      <c r="M14">
        <v>0.092</v>
      </c>
      <c r="N14">
        <f>M14-(N$8*M14)</f>
        <v>0.09108</v>
      </c>
      <c r="O14">
        <f>N14-(O$8*N14)</f>
        <v>0.09016919999999999</v>
      </c>
      <c r="P14">
        <f>O14-(P$8*O14)</f>
        <v>0.089267508</v>
      </c>
      <c r="Q14">
        <f>P14-(Q$8*P14)</f>
        <v>0.08837483292</v>
      </c>
      <c r="R14">
        <f>Q14-(R$8*Q14)</f>
        <v>0.08749108459079999</v>
      </c>
      <c r="S14">
        <f>R14-(S$8*R14)</f>
        <v>0.08661617374489199</v>
      </c>
      <c r="T14">
        <f>S14-(T$8*S14)</f>
        <v>0.08575001200744306</v>
      </c>
    </row>
    <row r="15" spans="1:20" ht="15">
      <c r="A15" t="s">
        <v>130</v>
      </c>
      <c r="B15">
        <v>10.9</v>
      </c>
      <c r="E15">
        <f>L15</f>
        <v>0.08024602991999999</v>
      </c>
      <c r="F15">
        <f>E15*$F$5</f>
        <v>0.1133651713885824</v>
      </c>
      <c r="G15">
        <f>E15*$G$5</f>
        <v>0.109078428470256</v>
      </c>
      <c r="H15">
        <v>0.087</v>
      </c>
      <c r="I15">
        <f>H15-(I$8*H15)</f>
        <v>0.08525999999999999</v>
      </c>
      <c r="J15">
        <f>I15-(J$8*I15)</f>
        <v>0.08355479999999998</v>
      </c>
      <c r="K15">
        <f>J15-(K$8*J15)</f>
        <v>0.08188370399999999</v>
      </c>
      <c r="L15">
        <f>K15-(L$8*K15)</f>
        <v>0.08024602991999999</v>
      </c>
      <c r="M15">
        <v>0.092</v>
      </c>
      <c r="N15">
        <f>M15-(N$8*M15)</f>
        <v>0.09108</v>
      </c>
      <c r="O15">
        <f>N15-(O$8*N15)</f>
        <v>0.09016919999999999</v>
      </c>
      <c r="P15">
        <f>O15-(P$8*O15)</f>
        <v>0.089267508</v>
      </c>
      <c r="Q15">
        <f>P15-(Q$8*P15)</f>
        <v>0.08837483292</v>
      </c>
      <c r="R15">
        <f>Q15-(R$8*Q15)</f>
        <v>0.08749108459079999</v>
      </c>
      <c r="S15">
        <f>R15-(S$8*R15)</f>
        <v>0.08661617374489199</v>
      </c>
      <c r="T15">
        <f>S15-(T$8*S15)</f>
        <v>0.08575001200744306</v>
      </c>
    </row>
    <row r="16" spans="1:20" ht="15">
      <c r="A16" t="s">
        <v>132</v>
      </c>
      <c r="B16">
        <v>9.4</v>
      </c>
      <c r="E16">
        <f>L16</f>
        <v>0.08024602991999999</v>
      </c>
      <c r="F16">
        <f>E16*$F$5</f>
        <v>0.1133651713885824</v>
      </c>
      <c r="G16">
        <f>E16*$G$5</f>
        <v>0.109078428470256</v>
      </c>
      <c r="H16">
        <v>0.087</v>
      </c>
      <c r="I16">
        <f>H16-(I$8*H16)</f>
        <v>0.08525999999999999</v>
      </c>
      <c r="J16">
        <f>I16-(J$8*I16)</f>
        <v>0.08355479999999998</v>
      </c>
      <c r="K16">
        <f>J16-(K$8*J16)</f>
        <v>0.08188370399999999</v>
      </c>
      <c r="L16">
        <f>K16-(L$8*K16)</f>
        <v>0.08024602991999999</v>
      </c>
      <c r="M16">
        <v>0.092</v>
      </c>
      <c r="N16">
        <f>M16-(N$8*M16)</f>
        <v>0.09108</v>
      </c>
      <c r="O16">
        <f>N16-(O$8*N16)</f>
        <v>0.09016919999999999</v>
      </c>
      <c r="P16">
        <f>O16-(P$8*O16)</f>
        <v>0.089267508</v>
      </c>
      <c r="Q16">
        <f>P16-(Q$8*P16)</f>
        <v>0.08837483292</v>
      </c>
      <c r="R16">
        <f>Q16-(R$8*Q16)</f>
        <v>0.08749108459079999</v>
      </c>
      <c r="S16">
        <f>R16-(S$8*R16)</f>
        <v>0.08661617374489199</v>
      </c>
      <c r="T16">
        <f>S16-(T$8*S16)</f>
        <v>0.08575001200744306</v>
      </c>
    </row>
    <row r="17" spans="1:20" ht="15">
      <c r="A17" t="s">
        <v>134</v>
      </c>
      <c r="B17">
        <v>8</v>
      </c>
      <c r="E17">
        <f>L17</f>
        <v>0.08024602991999999</v>
      </c>
      <c r="F17">
        <f>E17*$F$5</f>
        <v>0.1133651713885824</v>
      </c>
      <c r="G17">
        <f>E17*$G$5</f>
        <v>0.109078428470256</v>
      </c>
      <c r="H17">
        <v>0.087</v>
      </c>
      <c r="I17">
        <f>H17-(I$8*H17)</f>
        <v>0.08525999999999999</v>
      </c>
      <c r="J17">
        <f>I17-(J$8*I17)</f>
        <v>0.08355479999999998</v>
      </c>
      <c r="K17">
        <f>J17-(K$8*J17)</f>
        <v>0.08188370399999999</v>
      </c>
      <c r="L17">
        <f>K17-(L$8*K17)</f>
        <v>0.08024602991999999</v>
      </c>
      <c r="M17">
        <v>0.092</v>
      </c>
      <c r="N17">
        <f>M17-(N$8*M17)</f>
        <v>0.09108</v>
      </c>
      <c r="O17">
        <f>N17-(O$8*N17)</f>
        <v>0.09016919999999999</v>
      </c>
      <c r="P17">
        <f>O17-(P$8*O17)</f>
        <v>0.089267508</v>
      </c>
      <c r="Q17">
        <f>P17-(Q$8*P17)</f>
        <v>0.08837483292</v>
      </c>
      <c r="R17">
        <f>Q17-(R$8*Q17)</f>
        <v>0.08749108459079999</v>
      </c>
      <c r="S17">
        <f>R17-(S$8*R17)</f>
        <v>0.08661617374489199</v>
      </c>
      <c r="T17">
        <f>S17-(T$8*S17)</f>
        <v>0.08575001200744306</v>
      </c>
    </row>
    <row r="18" spans="1:20" ht="15">
      <c r="A18" t="s">
        <v>135</v>
      </c>
      <c r="B18">
        <v>6.5</v>
      </c>
      <c r="E18">
        <f>L18</f>
        <v>0.08024602991999999</v>
      </c>
      <c r="F18">
        <f>E18*$F$5</f>
        <v>0.1133651713885824</v>
      </c>
      <c r="G18">
        <f>E18*$G$5</f>
        <v>0.109078428470256</v>
      </c>
      <c r="H18">
        <v>0.087</v>
      </c>
      <c r="I18">
        <f>H18-(I$8*H18)</f>
        <v>0.08525999999999999</v>
      </c>
      <c r="J18">
        <f>I18-(J$8*I18)</f>
        <v>0.08355479999999998</v>
      </c>
      <c r="K18">
        <f>J18-(K$8*J18)</f>
        <v>0.08188370399999999</v>
      </c>
      <c r="L18">
        <f>K18-(L$8*K18)</f>
        <v>0.08024602991999999</v>
      </c>
      <c r="M18">
        <v>0.092</v>
      </c>
      <c r="N18">
        <f>M18-(N$8*M18)</f>
        <v>0.09108</v>
      </c>
      <c r="O18">
        <f>N18-(O$8*N18)</f>
        <v>0.09016919999999999</v>
      </c>
      <c r="P18">
        <f>O18-(P$8*O18)</f>
        <v>0.089267508</v>
      </c>
      <c r="Q18">
        <f>P18-(Q$8*P18)</f>
        <v>0.08837483292</v>
      </c>
      <c r="R18">
        <f>Q18-(R$8*Q18)</f>
        <v>0.08749108459079999</v>
      </c>
      <c r="S18">
        <f>R18-(S$8*R18)</f>
        <v>0.08661617374489199</v>
      </c>
      <c r="T18">
        <f>S18-(T$8*S18)</f>
        <v>0.08575001200744306</v>
      </c>
    </row>
    <row r="19" spans="1:20" ht="15">
      <c r="A19" t="s">
        <v>136</v>
      </c>
      <c r="B19">
        <v>5</v>
      </c>
      <c r="E19">
        <f>L19</f>
        <v>0.08024602991999999</v>
      </c>
      <c r="F19">
        <f>E19*$F$5</f>
        <v>0.1133651713885824</v>
      </c>
      <c r="G19">
        <f>E19*$G$5</f>
        <v>0.109078428470256</v>
      </c>
      <c r="H19">
        <v>0.087</v>
      </c>
      <c r="I19">
        <f>H19-(I$8*H19)</f>
        <v>0.08525999999999999</v>
      </c>
      <c r="J19">
        <f>I19-(J$8*I19)</f>
        <v>0.08355479999999998</v>
      </c>
      <c r="K19">
        <f>J19-(K$8*J19)</f>
        <v>0.08188370399999999</v>
      </c>
      <c r="L19">
        <f>K19-(L$8*K19)</f>
        <v>0.08024602991999999</v>
      </c>
      <c r="M19">
        <v>0.092</v>
      </c>
      <c r="N19">
        <f>M19-(N$8*M19)</f>
        <v>0.09108</v>
      </c>
      <c r="O19">
        <f>N19-(O$8*N19)</f>
        <v>0.09016919999999999</v>
      </c>
      <c r="P19">
        <f>O19-(P$8*O19)</f>
        <v>0.089267508</v>
      </c>
      <c r="Q19">
        <f>P19-(Q$8*P19)</f>
        <v>0.08837483292</v>
      </c>
      <c r="R19">
        <f>Q19-(R$8*Q19)</f>
        <v>0.08749108459079999</v>
      </c>
      <c r="S19">
        <f>R19-(S$8*R19)</f>
        <v>0.08661617374489199</v>
      </c>
      <c r="T19">
        <f>S19-(T$8*S19)</f>
        <v>0.08575001200744306</v>
      </c>
    </row>
    <row r="20" spans="1:20" ht="15">
      <c r="A20" t="s">
        <v>147</v>
      </c>
      <c r="B20" t="s">
        <v>1274</v>
      </c>
      <c r="E20">
        <f>L20</f>
        <v>0.0507302488</v>
      </c>
      <c r="F20">
        <f>E20*$F$5</f>
        <v>0.07166763708473602</v>
      </c>
      <c r="G20">
        <f>E20*$G$5</f>
        <v>0.06895762719384001</v>
      </c>
      <c r="H20">
        <v>0.055</v>
      </c>
      <c r="I20">
        <f>H20-(I$8*H20)</f>
        <v>0.0539</v>
      </c>
      <c r="J20">
        <f>I20-(J$8*I20)</f>
        <v>0.052822</v>
      </c>
      <c r="K20">
        <f>J20-(K$8*J20)</f>
        <v>0.05176556</v>
      </c>
      <c r="L20">
        <f>K20-(L$8*K20)</f>
        <v>0.0507302488</v>
      </c>
      <c r="M20">
        <v>0.0502</v>
      </c>
      <c r="N20">
        <f>M20-(N$8*M20)</f>
        <v>0.049698</v>
      </c>
      <c r="O20">
        <f>N20-(O$8*N20)</f>
        <v>0.04920102</v>
      </c>
      <c r="P20">
        <f>O20-(P$8*O20)</f>
        <v>0.0487090098</v>
      </c>
      <c r="Q20">
        <f>P20-(Q$8*P20)</f>
        <v>0.048221919702</v>
      </c>
      <c r="R20">
        <f>Q20-(R$8*Q20)</f>
        <v>0.04773970050498</v>
      </c>
      <c r="S20">
        <f>R20-(S$8*R20)</f>
        <v>0.0472623034999302</v>
      </c>
      <c r="T20">
        <f>S20-(T$8*S20)</f>
        <v>0.0467896804649309</v>
      </c>
    </row>
    <row r="21" spans="1:20" ht="15"/>
    <row r="22" spans="1:21" ht="15">
      <c r="A22" t="s">
        <v>746</v>
      </c>
      <c r="M22">
        <v>0.007</v>
      </c>
      <c r="N22">
        <v>0.007</v>
      </c>
      <c r="O22">
        <v>0.007</v>
      </c>
      <c r="P22">
        <v>0.007</v>
      </c>
      <c r="Q22">
        <v>0.007</v>
      </c>
      <c r="R22">
        <v>0.007</v>
      </c>
      <c r="S22">
        <v>0.007</v>
      </c>
      <c r="T22">
        <v>0.007</v>
      </c>
    </row>
    <row r="23" spans="1:21" ht="15">
      <c r="A23" t="s">
        <v>1141</v>
      </c>
      <c r="E23" s="33"/>
      <c r="F23" s="33"/>
      <c r="G23" s="33"/>
      <c r="M23">
        <v>0.005</v>
      </c>
      <c r="N23">
        <v>0.005</v>
      </c>
      <c r="O23">
        <v>0.005</v>
      </c>
      <c r="P23">
        <v>0.005</v>
      </c>
      <c r="Q23">
        <v>0.005</v>
      </c>
      <c r="R23">
        <v>0.005</v>
      </c>
      <c r="S23">
        <v>0.005</v>
      </c>
      <c r="T23">
        <v>0.005</v>
      </c>
    </row>
    <row r="24" spans="1:21" ht="15">
      <c r="E24" s="33"/>
      <c r="F24" s="33"/>
      <c r="G24" s="33"/>
    </row>
    <row r="25" spans="1:19" ht="15">
      <c r="I25" t="s">
        <v>643</v>
      </c>
    </row>
    <row r="26" spans="2:20" ht="15">
      <c r="I26">
        <v>0</v>
      </c>
      <c r="J26">
        <v>0</v>
      </c>
      <c r="K26">
        <v>0</v>
      </c>
      <c r="L26">
        <v>0.02</v>
      </c>
      <c r="M26">
        <v>0</v>
      </c>
      <c r="N26">
        <v>0</v>
      </c>
      <c r="O26">
        <v>0</v>
      </c>
      <c r="P26">
        <v>0</v>
      </c>
      <c r="Q26">
        <v>0</v>
      </c>
      <c r="R26">
        <v>0</v>
      </c>
      <c r="S26">
        <v>0</v>
      </c>
      <c r="T26">
        <v>0.05</v>
      </c>
    </row>
    <row r="27" spans="1:20" ht="15">
      <c r="H27" t="s">
        <v>674</v>
      </c>
      <c r="I27">
        <v>2005</v>
      </c>
      <c r="J27">
        <v>2006</v>
      </c>
      <c r="K27">
        <v>2007</v>
      </c>
      <c r="L27">
        <v>2008</v>
      </c>
      <c r="M27">
        <v>2009</v>
      </c>
      <c r="N27">
        <v>2010</v>
      </c>
      <c r="O27">
        <v>2011</v>
      </c>
      <c r="P27">
        <v>2012</v>
      </c>
      <c r="Q27">
        <v>2013</v>
      </c>
      <c r="R27">
        <v>2014</v>
      </c>
      <c r="S27">
        <v>2015</v>
      </c>
      <c r="T27">
        <v>2016</v>
      </c>
    </row>
    <row r="28" spans="1:20" ht="15">
      <c r="A28" t="s">
        <v>977</v>
      </c>
      <c r="E28">
        <f>L28</f>
        <v>0.08918</v>
      </c>
      <c r="F28">
        <f>E28*$F$5</f>
        <v>0.1259863696</v>
      </c>
      <c r="G28">
        <f>E28*$G$5</f>
        <v>0.12122237400000001</v>
      </c>
      <c r="H28">
        <v>0.091</v>
      </c>
      <c r="I28">
        <f>H28-(I$26*H28)</f>
        <v>0.091</v>
      </c>
      <c r="J28">
        <f>I28-(J$26*I28)</f>
        <v>0.091</v>
      </c>
      <c r="K28">
        <f>J28-(K$26*J28)</f>
        <v>0.091</v>
      </c>
      <c r="L28">
        <f>K28-(L$26*K28)</f>
        <v>0.08918</v>
      </c>
      <c r="M28">
        <v>0.15</v>
      </c>
      <c r="N28">
        <f>M28-(N$26*M28)</f>
        <v>0.15</v>
      </c>
      <c r="O28">
        <f>N28-(O$26*N28)</f>
        <v>0.15</v>
      </c>
      <c r="P28">
        <f>O28-(P$26*O28)</f>
        <v>0.15</v>
      </c>
      <c r="Q28">
        <f>P28-(Q$26*P28)</f>
        <v>0.15</v>
      </c>
      <c r="R28">
        <f>Q28-(R$26*Q28)</f>
        <v>0.15</v>
      </c>
      <c r="S28">
        <v>0.13</v>
      </c>
      <c r="T28">
        <f>S28-(T$8*S28)</f>
        <v>0.1287</v>
      </c>
    </row>
    <row r="29" spans="1:20" ht="15">
      <c r="A29" t="s">
        <v>142</v>
      </c>
      <c r="B29">
        <v>20</v>
      </c>
      <c r="E29">
        <f>L29</f>
        <v>0.08918</v>
      </c>
      <c r="F29">
        <f>E29*$F$5</f>
        <v>0.1259863696</v>
      </c>
      <c r="G29">
        <f>E29*$G$5</f>
        <v>0.12122237400000001</v>
      </c>
      <c r="H29">
        <v>0.091</v>
      </c>
      <c r="I29">
        <f>H29-(I$26*H29)</f>
        <v>0.091</v>
      </c>
      <c r="J29">
        <f>I29-(J$26*I29)</f>
        <v>0.091</v>
      </c>
      <c r="K29">
        <f>J29-(K$26*J29)</f>
        <v>0.091</v>
      </c>
      <c r="L29">
        <f>K29-(L$26*K29)</f>
        <v>0.08918</v>
      </c>
      <c r="M29">
        <v>0.15</v>
      </c>
      <c r="N29">
        <f>M29-(N$26*M29)</f>
        <v>0.15</v>
      </c>
      <c r="O29">
        <f>N29-(O$26*N29)</f>
        <v>0.15</v>
      </c>
      <c r="P29">
        <f>O29-(P$26*O29)</f>
        <v>0.15</v>
      </c>
      <c r="Q29">
        <f>P29-(Q$26*P29)</f>
        <v>0.15</v>
      </c>
      <c r="R29">
        <f>Q29-(R$26*Q29)</f>
        <v>0.15</v>
      </c>
      <c r="S29">
        <v>0.13</v>
      </c>
      <c r="T29">
        <f>S29-(T$8*S29)</f>
        <v>0.1287</v>
      </c>
    </row>
    <row r="30" spans="1:20" ht="15">
      <c r="A30" t="s">
        <v>129</v>
      </c>
      <c r="B30">
        <v>16</v>
      </c>
      <c r="E30">
        <f>L30</f>
        <v>0.08918</v>
      </c>
      <c r="F30">
        <f>E30*$F$5</f>
        <v>0.1259863696</v>
      </c>
      <c r="G30">
        <f>E30*$G$5</f>
        <v>0.12122237400000001</v>
      </c>
      <c r="H30">
        <v>0.091</v>
      </c>
      <c r="I30">
        <f>H30-(I$26*H30)</f>
        <v>0.091</v>
      </c>
      <c r="J30">
        <f>I30-(J$26*I30)</f>
        <v>0.091</v>
      </c>
      <c r="K30">
        <f>J30-(K$26*J30)</f>
        <v>0.091</v>
      </c>
      <c r="L30">
        <f>K30-(L$26*K30)</f>
        <v>0.08918</v>
      </c>
      <c r="M30">
        <v>0.15</v>
      </c>
      <c r="N30">
        <f>M30-(N$26*M30)</f>
        <v>0.15</v>
      </c>
      <c r="O30">
        <f>N30-(O$26*N30)</f>
        <v>0.15</v>
      </c>
      <c r="P30">
        <f>O30-(P$26*O30)</f>
        <v>0.15</v>
      </c>
      <c r="Q30">
        <f>P30-(Q$26*P30)</f>
        <v>0.15</v>
      </c>
      <c r="R30">
        <f>Q30-(R$26*Q30)</f>
        <v>0.15</v>
      </c>
      <c r="S30">
        <v>0.13</v>
      </c>
      <c r="T30">
        <f>S30-(T$8*S30)</f>
        <v>0.1287</v>
      </c>
    </row>
    <row r="31" spans="1:20" ht="15">
      <c r="A31" t="s">
        <v>137</v>
      </c>
      <c r="B31">
        <v>5</v>
      </c>
      <c r="E31">
        <f>L31</f>
        <v>0.08918</v>
      </c>
      <c r="F31">
        <f>E31*$F$5</f>
        <v>0.1259863696</v>
      </c>
      <c r="G31">
        <f>E31*$G$5</f>
        <v>0.12122237400000001</v>
      </c>
      <c r="H31">
        <v>0.091</v>
      </c>
      <c r="I31">
        <f>H31-(I$26*H31)</f>
        <v>0.091</v>
      </c>
      <c r="J31">
        <f>I31-(J$26*I31)</f>
        <v>0.091</v>
      </c>
      <c r="K31">
        <f>J31-(K$26*J31)</f>
        <v>0.091</v>
      </c>
      <c r="L31">
        <f>K31-(L$26*K31)</f>
        <v>0.08918</v>
      </c>
      <c r="M31">
        <v>0.15</v>
      </c>
      <c r="N31">
        <f>M31-(N$26*M31)</f>
        <v>0.15</v>
      </c>
      <c r="O31">
        <f>N31-(O$26*N31)</f>
        <v>0.15</v>
      </c>
      <c r="P31">
        <f>O31-(P$26*O31)</f>
        <v>0.15</v>
      </c>
      <c r="Q31">
        <f>P31-(Q$26*P31)</f>
        <v>0.15</v>
      </c>
      <c r="R31">
        <f>Q31-(R$26*Q31)</f>
        <v>0.15</v>
      </c>
      <c r="S31">
        <v>0.13</v>
      </c>
      <c r="T31">
        <f>S31-(T$8*S31)</f>
        <v>0.1287</v>
      </c>
    </row>
    <row r="32" spans="1:20" ht="15">
      <c r="A32" t="s">
        <v>147</v>
      </c>
      <c r="B32" t="s">
        <v>1274</v>
      </c>
      <c r="E32">
        <f>L32</f>
        <v>0.060661999999999994</v>
      </c>
      <c r="F32">
        <f>E32*$F$5</f>
        <v>0.08569842064000001</v>
      </c>
      <c r="G32">
        <f>E32*$G$5</f>
        <v>0.0824578566</v>
      </c>
      <c r="H32">
        <v>0.0619</v>
      </c>
      <c r="I32">
        <f>H32-(I$26*H32)</f>
        <v>0.0619</v>
      </c>
      <c r="J32">
        <f>I32-(J$26*I32)</f>
        <v>0.0619</v>
      </c>
      <c r="K32">
        <f>J32-(K$26*J32)</f>
        <v>0.0619</v>
      </c>
      <c r="L32">
        <f>K32-(L$26*K32)</f>
        <v>0.060661999999999994</v>
      </c>
      <c r="M32">
        <v>0.035</v>
      </c>
      <c r="N32">
        <f>M32-(N$26*M32)</f>
        <v>0.035</v>
      </c>
      <c r="O32">
        <f>N32-(O$26*N32)</f>
        <v>0.035</v>
      </c>
      <c r="P32">
        <f>O32-(P$26*O32)</f>
        <v>0.035</v>
      </c>
      <c r="Q32">
        <f>P32-(Q$26*P32)</f>
        <v>0.035</v>
      </c>
      <c r="R32">
        <f>Q32-(R$26*Q32)</f>
        <v>0.035</v>
      </c>
      <c r="S32">
        <f>R32-(S$26*R32)</f>
        <v>0.035</v>
      </c>
    </row>
    <row r="33" spans="1:21" ht="15"/>
    <row r="34" spans="1:21" ht="15"/>
    <row r="35" spans="1:21" ht="15">
      <c r="A35" t="s">
        <v>1171</v>
      </c>
    </row>
    <row r="36" spans="1:19" ht="15">
      <c r="I36" t="s">
        <v>643</v>
      </c>
    </row>
    <row r="37" spans="1:20" ht="15">
      <c r="I37">
        <v>0.05</v>
      </c>
      <c r="J37">
        <v>0.065</v>
      </c>
      <c r="K37">
        <v>0.065</v>
      </c>
      <c r="L37">
        <v>0.065</v>
      </c>
      <c r="N37">
        <v>0.1</v>
      </c>
      <c r="O37">
        <v>0.09</v>
      </c>
      <c r="P37">
        <v>0.09</v>
      </c>
      <c r="Q37">
        <v>0.09</v>
      </c>
      <c r="R37">
        <v>0.09</v>
      </c>
      <c r="S37">
        <v>0.09</v>
      </c>
      <c r="T37">
        <v>0.09</v>
      </c>
    </row>
    <row r="38" spans="1:20" ht="15">
      <c r="H38" t="s">
        <v>674</v>
      </c>
      <c r="I38">
        <v>2005</v>
      </c>
      <c r="J38">
        <v>2006</v>
      </c>
      <c r="K38">
        <v>2007</v>
      </c>
      <c r="L38">
        <v>2008</v>
      </c>
      <c r="M38">
        <v>2009</v>
      </c>
      <c r="N38">
        <v>2010</v>
      </c>
      <c r="O38">
        <v>2011</v>
      </c>
      <c r="P38">
        <v>2012</v>
      </c>
      <c r="Q38">
        <v>2013</v>
      </c>
      <c r="R38">
        <v>2014</v>
      </c>
      <c r="S38">
        <v>2015</v>
      </c>
      <c r="T38">
        <v>2016</v>
      </c>
    </row>
    <row r="39" spans="1:20" ht="15">
      <c r="A39" t="s">
        <v>729</v>
      </c>
      <c r="B39">
        <v>20</v>
      </c>
      <c r="E39">
        <f>L39</f>
        <v>0.35487437280625006</v>
      </c>
      <c r="F39">
        <f>E39*$F$5</f>
        <v>0.5013381239508456</v>
      </c>
      <c r="G39">
        <f>E39*$G$5</f>
        <v>0.4823807349555358</v>
      </c>
      <c r="H39">
        <v>0.457</v>
      </c>
      <c r="I39">
        <f>H$39-(I$37*H$39)</f>
        <v>0.43415000000000004</v>
      </c>
      <c r="J39">
        <f>I39-(J$37*I39)</f>
        <v>0.40593025000000005</v>
      </c>
      <c r="K39">
        <f>J39-(K$37*J39)</f>
        <v>0.37954478375000006</v>
      </c>
      <c r="L39">
        <f>K39-(L$37*K39)</f>
        <v>0.35487437280625006</v>
      </c>
      <c r="M39">
        <v>0.3194</v>
      </c>
      <c r="N39">
        <f>M39-(N$37*M39)</f>
        <v>0.28746</v>
      </c>
      <c r="O39">
        <f>N39-(O$37*N39)</f>
        <v>0.2615886</v>
      </c>
      <c r="P39">
        <f>O39-(P$37*O39)</f>
        <v>0.238045626</v>
      </c>
      <c r="Q39">
        <f>P39-(Q$37*P39)</f>
        <v>0.21662151966</v>
      </c>
      <c r="R39">
        <f>Q39-(R$37*Q39)</f>
        <v>0.1971255828906</v>
      </c>
      <c r="S39">
        <f>R39-(S$37*R39)</f>
        <v>0.17938428043044602</v>
      </c>
      <c r="T39">
        <f>S39-(T$37*S39)</f>
        <v>0.1632396951917059</v>
      </c>
    </row>
    <row r="40" spans="1:20" ht="15"/>
    <row r="41" spans="1:21" ht="15">
      <c r="I41" t="s">
        <v>643</v>
      </c>
    </row>
    <row r="42" spans="1:20" ht="15">
      <c r="I42">
        <v>0.05</v>
      </c>
      <c r="J42">
        <v>0.065</v>
      </c>
      <c r="K42">
        <v>0.065</v>
      </c>
      <c r="L42">
        <v>0.065</v>
      </c>
      <c r="N42">
        <v>0.08</v>
      </c>
      <c r="O42">
        <v>0.09</v>
      </c>
      <c r="P42">
        <v>0.09</v>
      </c>
      <c r="Q42">
        <v>0.09</v>
      </c>
      <c r="R42">
        <v>0.09</v>
      </c>
      <c r="S42">
        <v>0.09</v>
      </c>
      <c r="T42">
        <v>0.09</v>
      </c>
    </row>
    <row r="43" spans="1:20" ht="15">
      <c r="A43" t="s">
        <v>323</v>
      </c>
      <c r="B43">
        <v>20</v>
      </c>
      <c r="E43">
        <f>L43</f>
        <v>0.4675</v>
      </c>
      <c r="F43">
        <f>E43*$F$5</f>
        <v>0.6604466000000001</v>
      </c>
      <c r="G43">
        <f>E43*$G$5</f>
        <v>0.6354727500000001</v>
      </c>
      <c r="H43">
        <v>0.574</v>
      </c>
      <c r="I43">
        <f>H43-(I$42*H43)</f>
        <v>0.5453</v>
      </c>
      <c r="J43">
        <f>I43-(J$42*I43)</f>
        <v>0.5098555</v>
      </c>
      <c r="K43">
        <f>J43-(K$42*J43)</f>
        <v>0.4767148925</v>
      </c>
      <c r="L43">
        <v>0.4675</v>
      </c>
      <c r="M43">
        <v>0.43010000000000004</v>
      </c>
      <c r="N43">
        <f>M43-(N$42*M43)</f>
        <v>0.39569200000000004</v>
      </c>
      <c r="O43">
        <f>N43-(O$42*N43)</f>
        <v>0.36007972000000005</v>
      </c>
      <c r="P43">
        <f>O43-(P$42*O43)</f>
        <v>0.32767254520000005</v>
      </c>
      <c r="Q43">
        <f>P43-(Q$42*P43)</f>
        <v>0.29818201613200007</v>
      </c>
      <c r="R43">
        <f>Q43-(R$42*Q43)</f>
        <v>0.2713456346801201</v>
      </c>
      <c r="S43">
        <f>R43-(S$42*R43)</f>
        <v>0.24692452755890926</v>
      </c>
      <c r="T43">
        <f>S43-(T$42*S43)</f>
        <v>0.22470132007860744</v>
      </c>
    </row>
    <row r="44" spans="1:20" ht="15">
      <c r="A44" t="s">
        <v>310</v>
      </c>
      <c r="B44">
        <v>20</v>
      </c>
      <c r="E44">
        <f>L44</f>
        <v>0.44480000000000003</v>
      </c>
      <c r="F44">
        <f>E44*$F$5</f>
        <v>0.6283778560000002</v>
      </c>
      <c r="G44">
        <f>E44*$G$5</f>
        <v>0.6046166400000001</v>
      </c>
      <c r="H44">
        <v>0.546</v>
      </c>
      <c r="I44">
        <f>H44-(I$42*H44)</f>
        <v>0.5187</v>
      </c>
      <c r="J44">
        <f>I44-(J$42*I44)</f>
        <v>0.48498450000000004</v>
      </c>
      <c r="K44">
        <f>J44-(K$42*J44)</f>
        <v>0.45346050750000005</v>
      </c>
      <c r="L44">
        <v>0.44480000000000003</v>
      </c>
      <c r="M44">
        <v>0.4091</v>
      </c>
      <c r="N44">
        <f>M44-(N$42*M44)</f>
        <v>0.37637200000000004</v>
      </c>
      <c r="O44">
        <f>N44-(O$42*N44)</f>
        <v>0.34249852000000003</v>
      </c>
      <c r="P44">
        <f>O44-(P$42*O44)</f>
        <v>0.3116736532</v>
      </c>
      <c r="Q44">
        <f>P44-(Q$42*P44)</f>
        <v>0.283623024412</v>
      </c>
      <c r="R44">
        <f>Q44-(R$42*Q44)</f>
        <v>0.25809695221492</v>
      </c>
      <c r="S44">
        <f>R44-(S$42*R44)</f>
        <v>0.2348682265155772</v>
      </c>
      <c r="T44">
        <f>S44-(T$42*S44)</f>
        <v>0.21373008612917527</v>
      </c>
    </row>
    <row r="45" spans="1:21" ht="15">
      <c r="F45" s="33"/>
      <c r="G45" s="33"/>
    </row>
    <row r="46" spans="1:21" ht="15">
      <c r="F46" s="33"/>
      <c r="G46" s="33"/>
      <c r="N46">
        <v>0.1</v>
      </c>
      <c r="O46">
        <v>0.09</v>
      </c>
      <c r="P46">
        <v>0.09</v>
      </c>
      <c r="Q46">
        <v>0.09</v>
      </c>
      <c r="R46">
        <v>0.09</v>
      </c>
      <c r="S46">
        <v>0.09</v>
      </c>
      <c r="T46">
        <v>0.09</v>
      </c>
    </row>
    <row r="47" spans="1:20" ht="15">
      <c r="A47" t="s">
        <v>350</v>
      </c>
      <c r="B47">
        <v>20</v>
      </c>
      <c r="E47">
        <f>L47</f>
        <v>0.4399</v>
      </c>
      <c r="F47">
        <f>E47*$F$5</f>
        <v>0.6214555280000001</v>
      </c>
      <c r="G47">
        <f>E47*$G$5</f>
        <v>0.5979560700000001</v>
      </c>
      <c r="H47">
        <v>0.54</v>
      </c>
      <c r="I47">
        <f>H47-(I$42*H47)</f>
        <v>0.513</v>
      </c>
      <c r="J47">
        <f>I47-(J$42*I47)</f>
        <v>0.479655</v>
      </c>
      <c r="K47">
        <f>J47-(K$42*J47)</f>
        <v>0.448477425</v>
      </c>
      <c r="L47">
        <v>0.4399</v>
      </c>
      <c r="M47">
        <v>0.39580000000000004</v>
      </c>
      <c r="N47">
        <f>M47-(N$46*M47)</f>
        <v>0.35622000000000004</v>
      </c>
      <c r="O47">
        <f>N47-(O$46*N47)</f>
        <v>0.3241602</v>
      </c>
      <c r="P47">
        <f>O47-(P$46*O47)</f>
        <v>0.29498578200000003</v>
      </c>
      <c r="Q47">
        <f>P47-(Q$46*P47)</f>
        <v>0.26843706162000003</v>
      </c>
      <c r="R47">
        <f>Q47-(R$46*Q47)</f>
        <v>0.24427772607420004</v>
      </c>
      <c r="S47">
        <f>R47-(S$46*R47)</f>
        <v>0.22229273072752204</v>
      </c>
      <c r="T47">
        <f>S47-(T$46*S47)</f>
        <v>0.20228638496204504</v>
      </c>
    </row>
    <row r="48" spans="1:20" ht="15">
      <c r="A48" t="s">
        <v>344</v>
      </c>
      <c r="M48">
        <v>0.33</v>
      </c>
      <c r="N48">
        <f>M48-(N$46*M48)</f>
        <v>0.29700000000000004</v>
      </c>
      <c r="O48">
        <f>N48-(O$46*N48)</f>
        <v>0.27027</v>
      </c>
      <c r="P48">
        <f>O48-(P$46*O48)</f>
        <v>0.24594570000000002</v>
      </c>
      <c r="Q48">
        <f>P48-(Q$46*P48)</f>
        <v>0.223810587</v>
      </c>
      <c r="R48">
        <f>Q48-(R$46*Q48)</f>
        <v>0.20366763417</v>
      </c>
      <c r="S48">
        <f>R48-(S$46*R48)</f>
        <v>0.1853375470947</v>
      </c>
      <c r="T48">
        <f>S48-(T$46*S48)</f>
        <v>0.168657167856177</v>
      </c>
    </row>
    <row r="49" spans="1:253" ht="15"/>
    <row r="50" spans="1:253" ht="15"/>
    <row r="51" spans="1:20" ht="15">
      <c r="A51" t="s">
        <v>696</v>
      </c>
      <c r="B51">
        <v>20</v>
      </c>
      <c r="E51">
        <f>L51</f>
        <v>0.5175000000000001</v>
      </c>
      <c r="F51">
        <f>E51*$F$5</f>
        <v>0.7310826000000002</v>
      </c>
      <c r="G51">
        <f>E51*$G$5</f>
        <v>0.7034377500000002</v>
      </c>
      <c r="H51">
        <f>H43+0.05</f>
        <v>0.624</v>
      </c>
      <c r="I51">
        <f>I43+0.05</f>
        <v>0.5953</v>
      </c>
      <c r="J51">
        <f>J43+0.05</f>
        <v>0.5598555000000001</v>
      </c>
      <c r="K51">
        <f>K43+0.05</f>
        <v>0.5267148925</v>
      </c>
      <c r="L51">
        <f>L43+0.05</f>
        <v>0.5175000000000001</v>
      </c>
      <c r="M51" t="s">
        <v>694</v>
      </c>
    </row>
    <row r="52" spans="1:19" ht="15">
      <c r="A52" t="s">
        <v>695</v>
      </c>
      <c r="B52">
        <v>20</v>
      </c>
      <c r="E52">
        <f>L52</f>
        <v>0.4948</v>
      </c>
      <c r="F52">
        <f>E52*$F$5</f>
        <v>0.6990138560000001</v>
      </c>
      <c r="G52">
        <f>E52*$G$5</f>
        <v>0.6725816400000001</v>
      </c>
      <c r="H52">
        <f>H44+0.05</f>
        <v>0.5960000000000001</v>
      </c>
      <c r="I52">
        <f>I44+0.05</f>
        <v>0.5687000000000001</v>
      </c>
      <c r="J52">
        <f>J44+0.05</f>
        <v>0.5349845000000001</v>
      </c>
      <c r="K52">
        <f>K44+0.05</f>
        <v>0.5034605075</v>
      </c>
      <c r="L52">
        <f>L44+0.05</f>
        <v>0.4948</v>
      </c>
    </row>
    <row r="53" spans="1:19" ht="15">
      <c r="A53" t="s">
        <v>697</v>
      </c>
      <c r="B53">
        <v>20</v>
      </c>
      <c r="E53">
        <f>L53</f>
        <v>0.4899</v>
      </c>
      <c r="F53">
        <f>E53*$F$5</f>
        <v>0.6920915280000001</v>
      </c>
      <c r="G53">
        <f>E53*$G$5</f>
        <v>0.6659210700000001</v>
      </c>
      <c r="H53">
        <f>H47+0.05</f>
        <v>0.5900000000000001</v>
      </c>
      <c r="I53">
        <f>I47+0.05</f>
        <v>0.5630000000000001</v>
      </c>
      <c r="J53">
        <f>J47+0.05</f>
        <v>0.529655</v>
      </c>
      <c r="K53">
        <f>K47+0.05</f>
        <v>0.498477425</v>
      </c>
      <c r="L53">
        <f>L47+0.05</f>
        <v>0.4899</v>
      </c>
    </row>
    <row r="54" spans="1:19" ht="15">
      <c r="A54" t="s">
        <v>698</v>
      </c>
      <c r="B54">
        <v>20</v>
      </c>
      <c r="E54">
        <f>L54</f>
        <v>0</v>
      </c>
      <c r="F54">
        <f>E54*$F$5</f>
        <v>0</v>
      </c>
      <c r="G54">
        <f>E54*$G$5</f>
        <v>0</v>
      </c>
    </row>
    <row r="55" spans="1:253" ht="15">
      <c r="I55" t="s">
        <v>643</v>
      </c>
    </row>
    <row r="56" spans="1:19" ht="15">
      <c r="I56">
        <v>0.01</v>
      </c>
      <c r="J56">
        <v>0.01</v>
      </c>
      <c r="K56">
        <v>0.01</v>
      </c>
      <c r="L56">
        <v>0.01</v>
      </c>
      <c r="M56">
        <v>0.01</v>
      </c>
      <c r="N56">
        <v>0.01</v>
      </c>
      <c r="O56">
        <v>0.01</v>
      </c>
      <c r="P56">
        <v>0.01</v>
      </c>
      <c r="Q56">
        <v>0.01</v>
      </c>
      <c r="R56">
        <v>0.01</v>
      </c>
      <c r="S56">
        <v>0.01</v>
      </c>
    </row>
    <row r="57" spans="1:19" ht="15">
      <c r="A57" t="s">
        <v>810</v>
      </c>
      <c r="H57" t="s">
        <v>674</v>
      </c>
      <c r="I57">
        <v>2005</v>
      </c>
      <c r="J57">
        <v>2006</v>
      </c>
      <c r="K57">
        <v>2007</v>
      </c>
      <c r="L57">
        <v>2008</v>
      </c>
      <c r="M57">
        <v>2009</v>
      </c>
      <c r="N57">
        <v>2010</v>
      </c>
      <c r="O57">
        <v>2011</v>
      </c>
      <c r="P57">
        <v>2012</v>
      </c>
      <c r="Q57">
        <v>2013</v>
      </c>
      <c r="R57">
        <v>2014</v>
      </c>
      <c r="S57">
        <v>2015</v>
      </c>
    </row>
    <row r="58" spans="1:19" ht="15">
      <c r="A58" t="s">
        <v>337</v>
      </c>
      <c r="B58">
        <v>30</v>
      </c>
      <c r="E58">
        <f>L58</f>
        <v>0.07367771396699999</v>
      </c>
      <c r="F58">
        <f>E58*$F$5</f>
        <v>0.10408598007546023</v>
      </c>
      <c r="G58">
        <f>E58*$G$5</f>
        <v>0.10015011659534309</v>
      </c>
      <c r="H58">
        <v>0.0767</v>
      </c>
      <c r="I58">
        <f>H58-(I$56*H58)</f>
        <v>0.075933</v>
      </c>
      <c r="J58">
        <f>I58-(J$56*I58)</f>
        <v>0.07517367</v>
      </c>
      <c r="K58">
        <f>J58-(K$56*J58)</f>
        <v>0.07442193329999999</v>
      </c>
      <c r="L58">
        <f>K58-(L$56*K58)</f>
        <v>0.07367771396699999</v>
      </c>
      <c r="M58">
        <v>0.1267</v>
      </c>
      <c r="N58">
        <f>M58-(N$56*M58)</f>
        <v>0.12543300000000002</v>
      </c>
      <c r="O58">
        <f>N58-(O$56*N58)</f>
        <v>0.12417867000000002</v>
      </c>
      <c r="P58">
        <f>O58-(P$56*O58)</f>
        <v>0.12293688330000002</v>
      </c>
      <c r="Q58">
        <f>P58-(Q$56*P58)</f>
        <v>0.12170751446700002</v>
      </c>
      <c r="R58">
        <f>Q58-(R$56*Q58)</f>
        <v>0.12049043932233003</v>
      </c>
      <c r="S58">
        <f>R58-(S$56*R58)</f>
        <v>0.11928553492910673</v>
      </c>
    </row>
    <row r="59" spans="1:20" ht="15">
      <c r="A59" t="s">
        <v>281</v>
      </c>
      <c r="B59">
        <v>30</v>
      </c>
      <c r="E59">
        <f>L59</f>
        <v>0.063879634665</v>
      </c>
      <c r="F59">
        <f>E59*$F$5</f>
        <v>0.09024403748393882</v>
      </c>
      <c r="G59">
        <f>E59*$G$5</f>
        <v>0.08683158740013451</v>
      </c>
      <c r="H59">
        <v>0.0665</v>
      </c>
      <c r="I59">
        <f>H59-(I$56*H59)</f>
        <v>0.065835</v>
      </c>
      <c r="J59">
        <f>I59-(J$56*I59)</f>
        <v>0.06517665</v>
      </c>
      <c r="K59">
        <f>J59-(K$56*J59)</f>
        <v>0.0645248835</v>
      </c>
      <c r="L59">
        <f>K59-(L$56*K59)</f>
        <v>0.063879634665</v>
      </c>
      <c r="M59">
        <v>0.0865</v>
      </c>
      <c r="N59">
        <f>M59-(N$56*M59)</f>
        <v>0.08563499999999999</v>
      </c>
      <c r="O59">
        <f>N59-(O$56*N59)</f>
        <v>0.08477864999999998</v>
      </c>
      <c r="P59">
        <f>O59-(P$56*O59)</f>
        <v>0.08393086349999998</v>
      </c>
      <c r="Q59">
        <f>P59-(Q$56*P59)</f>
        <v>0.08309155486499999</v>
      </c>
      <c r="R59">
        <f>Q59-(R$56*Q59)</f>
        <v>0.08226063931634998</v>
      </c>
      <c r="S59">
        <f>R59-(S$56*R59)</f>
        <v>0.08143803292318648</v>
      </c>
    </row>
    <row r="60" spans="1:253" ht="15">
      <c r="A60" t="s">
        <v>331</v>
      </c>
      <c r="B60">
        <v>30</v>
      </c>
      <c r="M60">
        <v>0.0765</v>
      </c>
      <c r="N60">
        <f>M60-(N$56*M60)</f>
        <v>0.075735</v>
      </c>
      <c r="O60">
        <f>N60-(O$56*N60)</f>
        <v>0.07497764999999999</v>
      </c>
      <c r="P60">
        <f>O60-(P$56*O60)</f>
        <v>0.0742278735</v>
      </c>
      <c r="Q60">
        <f>P60-(Q$56*P60)</f>
        <v>0.073485594765</v>
      </c>
      <c r="R60">
        <f>Q60-(R$56*Q60)</f>
        <v>0.07275073881734999</v>
      </c>
      <c r="S60">
        <f>R60-(S$56*R60)</f>
        <v>0.07202323142917649</v>
      </c>
    </row>
    <row r="61" spans="1:253" ht="15"/>
    <row r="62" spans="1:19" ht="15">
      <c r="A62" t="s">
        <v>277</v>
      </c>
      <c r="B62">
        <v>30</v>
      </c>
      <c r="E62">
        <f>L62</f>
        <v>0.063879634665</v>
      </c>
      <c r="F62">
        <f>E62*$F$5</f>
        <v>0.09024403748393882</v>
      </c>
      <c r="G62">
        <f>E62*$G$5</f>
        <v>0.08683158740013451</v>
      </c>
      <c r="H62">
        <v>0.0665</v>
      </c>
      <c r="I62">
        <f>H62-(I$56*H62)</f>
        <v>0.065835</v>
      </c>
      <c r="J62">
        <f>I62-(J$56*I62)</f>
        <v>0.06517665</v>
      </c>
      <c r="K62">
        <f>J62-(K$56*J62)</f>
        <v>0.0645248835</v>
      </c>
      <c r="L62">
        <f>K62-(L$56*K62)</f>
        <v>0.063879634665</v>
      </c>
      <c r="M62">
        <v>0.0587</v>
      </c>
      <c r="N62">
        <f>M62-(N$56*M62)</f>
        <v>0.058113000000000005</v>
      </c>
      <c r="O62">
        <f>N62-(O$56*N62)</f>
        <v>0.057531870000000006</v>
      </c>
      <c r="P62">
        <f>O62-(P$56*O62)</f>
        <v>0.056956551300000005</v>
      </c>
      <c r="Q62">
        <f>P62-(Q$56*P62)</f>
        <v>0.05638698578700001</v>
      </c>
      <c r="R62">
        <f>Q62-(R$56*Q62)</f>
        <v>0.05582311592913001</v>
      </c>
      <c r="S62">
        <f>R62-(S$56*R62)</f>
        <v>0.05526488476983871</v>
      </c>
    </row>
    <row r="63" spans="1:19" ht="15">
      <c r="A63" t="s">
        <v>318</v>
      </c>
      <c r="B63">
        <v>15</v>
      </c>
      <c r="E63">
        <f>L63</f>
        <v>0.058596356610000004</v>
      </c>
      <c r="F63">
        <f>E63*$F$5</f>
        <v>0.08278024491007922</v>
      </c>
      <c r="G63">
        <f>E63*$G$5</f>
        <v>0.07965002753997301</v>
      </c>
      <c r="H63">
        <v>0.061</v>
      </c>
      <c r="I63">
        <f>H63-(I$56*H63)</f>
        <v>0.06039</v>
      </c>
      <c r="J63">
        <f>I63-(J$56*I63)</f>
        <v>0.0597861</v>
      </c>
      <c r="K63">
        <f>J63-(K$56*J63)</f>
        <v>0.059188239000000004</v>
      </c>
      <c r="L63">
        <f>K63-(L$56*K63)</f>
        <v>0.058596356610000004</v>
      </c>
      <c r="M63">
        <v>0.054</v>
      </c>
      <c r="N63">
        <f>M63-(N$56*M63)</f>
        <v>0.05346</v>
      </c>
      <c r="O63">
        <f>N63-(O$56*N63)</f>
        <v>0.0529254</v>
      </c>
      <c r="P63">
        <f>O63-(P$56*O63)</f>
        <v>0.052396146</v>
      </c>
      <c r="Q63">
        <f>P63-(Q$56*P63)</f>
        <v>0.05187218454</v>
      </c>
      <c r="R63">
        <f>Q63-(R$56*Q63)</f>
        <v>0.0513534626946</v>
      </c>
      <c r="S63">
        <f>R63-(S$56*R63)</f>
        <v>0.050839928067654</v>
      </c>
    </row>
    <row r="64" spans="1:19" ht="15">
      <c r="A64" t="s">
        <v>336</v>
      </c>
      <c r="B64">
        <v>15</v>
      </c>
      <c r="E64">
        <f>L64</f>
        <v>0.043803178056</v>
      </c>
      <c r="F64">
        <f>E64*$F$5</f>
        <v>0.06188162570327233</v>
      </c>
      <c r="G64">
        <f>E64*$G$5</f>
        <v>0.05954165993152081</v>
      </c>
      <c r="H64">
        <v>0.0456</v>
      </c>
      <c r="I64">
        <f>H64-(I$56*H64)</f>
        <v>0.045144000000000004</v>
      </c>
      <c r="J64">
        <f>I64-(J$56*I64)</f>
        <v>0.044692560000000006</v>
      </c>
      <c r="K64">
        <f>J64-(K$56*J64)</f>
        <v>0.044245634400000004</v>
      </c>
      <c r="L64">
        <f>K64-(L$56*K64)</f>
        <v>0.043803178056</v>
      </c>
      <c r="M64">
        <v>0.0399</v>
      </c>
      <c r="N64">
        <f>M64-(N$56*M64)</f>
        <v>0.039501</v>
      </c>
      <c r="O64">
        <f>N64-(O$56*N64)</f>
        <v>0.03910599</v>
      </c>
      <c r="P64">
        <f>O64-(P$56*O64)</f>
        <v>0.0387149301</v>
      </c>
      <c r="Q64">
        <f>P64-(Q$56*P64)</f>
        <v>0.038327780799000004</v>
      </c>
      <c r="R64">
        <f>Q64-(R$56*Q64)</f>
        <v>0.03794450299101</v>
      </c>
      <c r="S64">
        <f>R64-(S$56*R64)</f>
        <v>0.0375650579610999</v>
      </c>
    </row>
    <row r="65" spans="1:19" ht="15">
      <c r="A65" t="s">
        <v>380</v>
      </c>
      <c r="B65">
        <v>15</v>
      </c>
      <c r="E65">
        <f>L65</f>
        <v>0.035542052369999994</v>
      </c>
      <c r="F65">
        <f>E65*$F$5</f>
        <v>0.0502109682241464</v>
      </c>
      <c r="G65">
        <f>E65*$G$5</f>
        <v>0.048312311786540996</v>
      </c>
      <c r="H65">
        <v>0.037</v>
      </c>
      <c r="I65">
        <f>H65-(I$56*H65)</f>
        <v>0.036629999999999996</v>
      </c>
      <c r="J65">
        <f>I65-(J$56*I65)</f>
        <v>0.036263699999999996</v>
      </c>
      <c r="K65">
        <f>J65-(K$56*J65)</f>
        <v>0.035901063</v>
      </c>
      <c r="L65">
        <f>K65-(L$56*K65)</f>
        <v>0.035542052369999994</v>
      </c>
      <c r="M65">
        <v>0.032</v>
      </c>
      <c r="N65">
        <f>M65-(N$56*M65)</f>
        <v>0.03168</v>
      </c>
      <c r="O65">
        <f>N65-(O$56*N65)</f>
        <v>0.0313632</v>
      </c>
      <c r="P65">
        <f>O65-(P$56*O65)</f>
        <v>0.031049568</v>
      </c>
      <c r="Q65">
        <f>P65-(Q$56*P65)</f>
        <v>0.030739072319999998</v>
      </c>
      <c r="R65">
        <f>Q65-(R$56*Q65)</f>
        <v>0.030431681596799997</v>
      </c>
      <c r="S65">
        <f>R65-(S$56*R65)</f>
        <v>0.030127364780831997</v>
      </c>
    </row>
    <row r="66" spans="1:253" ht="15"/>
    <row r="67" spans="1:253" ht="15">
      <c r="A67" t="s">
        <v>1290</v>
      </c>
    </row>
    <row r="68" spans="1:253" ht="15">
      <c r="A68" t="s">
        <v>337</v>
      </c>
      <c r="B68">
        <v>20</v>
      </c>
      <c r="E68">
        <f>L68</f>
        <v>0.092889634167</v>
      </c>
      <c r="F68">
        <f>E68*$F$5</f>
        <v>0.13122704398040425</v>
      </c>
      <c r="G68">
        <f>E68*$G$5</f>
        <v>0.1262648797232031</v>
      </c>
      <c r="H68">
        <v>0.0967</v>
      </c>
      <c r="I68">
        <f>H68-(I$56*H68)</f>
        <v>0.095733</v>
      </c>
      <c r="J68">
        <f>I68-(J$56*I68)</f>
        <v>0.09477566999999999</v>
      </c>
      <c r="K68">
        <f>J68-(K$56*J68)</f>
        <v>0.0938279133</v>
      </c>
      <c r="L68">
        <f>K68-(L$56*K68)</f>
        <v>0.092889634167</v>
      </c>
      <c r="M68">
        <v>0.1067</v>
      </c>
      <c r="N68">
        <f>M68-(N$56*M68)</f>
        <v>0.105633</v>
      </c>
      <c r="O68">
        <f>N68-(O$56*N68)</f>
        <v>0.10457667000000001</v>
      </c>
      <c r="P68">
        <f>O68-(P$56*O68)</f>
        <v>0.1035309033</v>
      </c>
      <c r="Q68">
        <f>P68-(Q$56*P68)</f>
        <v>0.102495594267</v>
      </c>
      <c r="R68">
        <f>Q68-(R$56*Q68)</f>
        <v>0.10147063832433</v>
      </c>
      <c r="S68">
        <f>R68-(S$56*R68)</f>
        <v>0.10045593194108669</v>
      </c>
    </row>
    <row r="69" spans="1:253" ht="15">
      <c r="A69" t="s">
        <v>329</v>
      </c>
      <c r="B69">
        <v>20</v>
      </c>
      <c r="E69">
        <f>L69</f>
        <v>0.063879634665</v>
      </c>
      <c r="F69">
        <f>E69*$F$5</f>
        <v>0.09024403748393882</v>
      </c>
      <c r="G69">
        <f>E69*$G$5</f>
        <v>0.08683158740013451</v>
      </c>
      <c r="H69">
        <v>0.0665</v>
      </c>
      <c r="I69">
        <f>H69-(I$56*H69)</f>
        <v>0.065835</v>
      </c>
      <c r="J69">
        <f>I69-(J$56*I69)</f>
        <v>0.06517665</v>
      </c>
      <c r="K69">
        <f>J69-(K$56*J69)</f>
        <v>0.0645248835</v>
      </c>
      <c r="L69">
        <f>K69-(L$56*K69)</f>
        <v>0.063879634665</v>
      </c>
      <c r="M69">
        <v>0.0765</v>
      </c>
      <c r="N69">
        <f>M69-(N$56*M69)</f>
        <v>0.075735</v>
      </c>
      <c r="O69">
        <f>N69-(O$56*N69)</f>
        <v>0.07497764999999999</v>
      </c>
      <c r="P69">
        <f>O69-(P$56*O69)</f>
        <v>0.0742278735</v>
      </c>
      <c r="Q69">
        <f>P69-(Q$56*P69)</f>
        <v>0.073485594765</v>
      </c>
      <c r="R69">
        <f>Q69-(R$56*Q69)</f>
        <v>0.07275073881734999</v>
      </c>
      <c r="S69">
        <f>R69-(S$56*R69)</f>
        <v>0.07202323142917649</v>
      </c>
    </row>
    <row r="70" spans="1:19" ht="15"/>
    <row r="71" spans="1:253" ht="15">
      <c r="I71" t="s">
        <v>643</v>
      </c>
    </row>
    <row r="72" spans="1:19" ht="15">
      <c r="I72">
        <v>0.015</v>
      </c>
      <c r="J72">
        <v>0.015</v>
      </c>
      <c r="K72">
        <v>0.015</v>
      </c>
      <c r="L72">
        <v>0.015</v>
      </c>
      <c r="M72">
        <v>0.015</v>
      </c>
      <c r="N72">
        <v>0.015</v>
      </c>
      <c r="O72">
        <v>0.015</v>
      </c>
      <c r="P72">
        <v>0.015</v>
      </c>
      <c r="Q72">
        <v>0.015</v>
      </c>
      <c r="R72">
        <v>0.015</v>
      </c>
      <c r="S72">
        <v>0.015</v>
      </c>
    </row>
    <row r="73" spans="1:19" ht="15">
      <c r="A73" t="s">
        <v>567</v>
      </c>
      <c r="H73" t="s">
        <v>674</v>
      </c>
      <c r="I73">
        <v>2005</v>
      </c>
      <c r="J73">
        <v>2006</v>
      </c>
      <c r="K73">
        <v>2007</v>
      </c>
      <c r="L73">
        <v>2008</v>
      </c>
      <c r="M73">
        <v>2009</v>
      </c>
      <c r="N73">
        <v>2010</v>
      </c>
      <c r="O73">
        <v>2011</v>
      </c>
      <c r="P73">
        <v>2012</v>
      </c>
      <c r="Q73">
        <v>2013</v>
      </c>
      <c r="R73">
        <v>2014</v>
      </c>
      <c r="S73">
        <v>2015</v>
      </c>
    </row>
    <row r="74" spans="1:19" ht="15">
      <c r="A74" t="s">
        <v>311</v>
      </c>
      <c r="B74">
        <v>20</v>
      </c>
      <c r="E74">
        <f>L74</f>
        <v>0.108253703321875</v>
      </c>
      <c r="F74">
        <f>E74*$F$5</f>
        <v>0.1529321717568793</v>
      </c>
      <c r="G74">
        <f>E74*$G$5</f>
        <v>0.14714925892542471</v>
      </c>
      <c r="H74">
        <v>0.115</v>
      </c>
      <c r="I74">
        <f>H74-(I$72*H74)</f>
        <v>0.113275</v>
      </c>
      <c r="J74">
        <f>I74-(J$72*I74)</f>
        <v>0.111575875</v>
      </c>
      <c r="K74">
        <f>J74-(K$72*J74)</f>
        <v>0.109902236875</v>
      </c>
      <c r="L74">
        <f>K74-(L$72*K74)</f>
        <v>0.108253703321875</v>
      </c>
      <c r="M74">
        <v>0.1167</v>
      </c>
      <c r="N74">
        <f>M74-(N$72*M74)</f>
        <v>0.1149495</v>
      </c>
      <c r="O74">
        <f>N74-(O$72*N74)</f>
        <v>0.1132252575</v>
      </c>
      <c r="P74">
        <f>O74-(P$72*O74)</f>
        <v>0.1115268786375</v>
      </c>
      <c r="Q74">
        <f>P74-(Q$72*P74)</f>
        <v>0.1098539754579375</v>
      </c>
      <c r="R74">
        <f>Q74-(R$72*Q74)</f>
        <v>0.10820616582606844</v>
      </c>
      <c r="S74">
        <f>R74-(S$72*R74)</f>
        <v>0.10658307333867742</v>
      </c>
    </row>
    <row r="75" spans="1:19" ht="15">
      <c r="A75" t="s">
        <v>337</v>
      </c>
      <c r="B75">
        <v>20</v>
      </c>
      <c r="E75">
        <f>L75</f>
        <v>0.09319231851187501</v>
      </c>
      <c r="F75">
        <f>E75*$F$5</f>
        <v>0.13165465220809608</v>
      </c>
      <c r="G75">
        <f>E75*$G$5</f>
        <v>0.12667631855319172</v>
      </c>
      <c r="H75">
        <v>0.099</v>
      </c>
      <c r="I75">
        <f>H75-(I$72*H75)</f>
        <v>0.097515</v>
      </c>
      <c r="J75">
        <f>I75-(J$72*I75)</f>
        <v>0.096052275</v>
      </c>
      <c r="K75">
        <f>J75-(K$72*J75)</f>
        <v>0.09461149087500001</v>
      </c>
      <c r="L75">
        <f>K75-(L$72*K75)</f>
        <v>0.09319231851187501</v>
      </c>
      <c r="M75">
        <f>L75-(M$72*L75)</f>
        <v>0.09179443373419689</v>
      </c>
      <c r="N75">
        <f>M75-(N$72*M75)</f>
        <v>0.09041751722818393</v>
      </c>
      <c r="O75">
        <f>N75-(O$72*N75)</f>
        <v>0.08906125446976118</v>
      </c>
      <c r="P75">
        <f>O75-(P$72*O75)</f>
        <v>0.08772533565271476</v>
      </c>
      <c r="Q75">
        <f>P75-(Q$72*P75)</f>
        <v>0.08640945561792404</v>
      </c>
      <c r="R75">
        <f>Q75-(R$72*Q75)</f>
        <v>0.08511331378365518</v>
      </c>
      <c r="S75">
        <f>R75-(S$72*R75)</f>
        <v>0.08383661407690035</v>
      </c>
    </row>
    <row r="76" spans="1:19" ht="15">
      <c r="A76" t="s">
        <v>329</v>
      </c>
      <c r="B76">
        <v>20</v>
      </c>
      <c r="E76">
        <f>L76</f>
        <v>0.08377895300562499</v>
      </c>
      <c r="F76">
        <f>E76*$F$5</f>
        <v>0.11835620249010655</v>
      </c>
      <c r="G76">
        <f>E76*$G$5</f>
        <v>0.11388073082054606</v>
      </c>
      <c r="H76">
        <v>0.089</v>
      </c>
      <c r="I76">
        <f>H76-(I$72*H76)</f>
        <v>0.08766499999999999</v>
      </c>
      <c r="J76">
        <f>I76-(J$72*I76)</f>
        <v>0.086350025</v>
      </c>
      <c r="K76">
        <f>J76-(K$72*J76)</f>
        <v>0.085054774625</v>
      </c>
      <c r="L76">
        <f>K76-(L$72*K76)</f>
        <v>0.08377895300562499</v>
      </c>
      <c r="M76">
        <f>L76-(M$72*L76)</f>
        <v>0.08252226871054061</v>
      </c>
      <c r="N76">
        <f>M76-(N$72*M76)</f>
        <v>0.0812844346798825</v>
      </c>
      <c r="O76">
        <f>N76-(O$72*N76)</f>
        <v>0.08006516815968426</v>
      </c>
      <c r="P76">
        <f>O76-(P$72*O76)</f>
        <v>0.078864190637289</v>
      </c>
      <c r="Q76">
        <f>P76-(Q$72*P76)</f>
        <v>0.07768122777772966</v>
      </c>
      <c r="R76">
        <f>Q76-(R$72*Q76)</f>
        <v>0.07651600936106372</v>
      </c>
      <c r="S76">
        <f>R76-(S$72*R76)</f>
        <v>0.07536826922064777</v>
      </c>
    </row>
    <row r="77" spans="1:19" ht="15">
      <c r="A77" t="s">
        <v>318</v>
      </c>
      <c r="B77">
        <v>20</v>
      </c>
      <c r="E77">
        <f>L77</f>
        <v>0.07907227025250002</v>
      </c>
      <c r="F77">
        <f>E77*$F$5</f>
        <v>0.11170697763111184</v>
      </c>
      <c r="G77">
        <f>E77*$G$5</f>
        <v>0.1074829369542233</v>
      </c>
      <c r="H77">
        <v>0.084</v>
      </c>
      <c r="I77">
        <f>H77-(I$72*H77)</f>
        <v>0.08274000000000001</v>
      </c>
      <c r="J77">
        <f>I77-(J$72*I77)</f>
        <v>0.08149890000000001</v>
      </c>
      <c r="K77">
        <f>J77-(K$72*J77)</f>
        <v>0.08027641650000002</v>
      </c>
      <c r="L77">
        <f>K77-(L$72*K77)</f>
        <v>0.07907227025250002</v>
      </c>
      <c r="M77">
        <f>L77-(M$72*L77)</f>
        <v>0.07788618619871251</v>
      </c>
      <c r="N77">
        <f>M77-(N$72*M77)</f>
        <v>0.07671789340573183</v>
      </c>
      <c r="O77">
        <f>N77-(O$72*N77)</f>
        <v>0.07556712500464585</v>
      </c>
      <c r="P77">
        <f>O77-(P$72*O77)</f>
        <v>0.07443361812957616</v>
      </c>
      <c r="Q77">
        <f>P77-(Q$72*P77)</f>
        <v>0.07331711385763252</v>
      </c>
      <c r="R77">
        <f>Q77-(R$72*Q77)</f>
        <v>0.07221735714976804</v>
      </c>
      <c r="S77">
        <f>R77-(S$72*R77)</f>
        <v>0.07113409679252151</v>
      </c>
    </row>
    <row r="78" spans="1:19" ht="15">
      <c r="A78" t="s">
        <v>731</v>
      </c>
      <c r="B78">
        <v>20</v>
      </c>
    </row>
    <row r="79" spans="1:19" ht="15">
      <c r="A79" t="s">
        <v>335</v>
      </c>
      <c r="B79">
        <v>20</v>
      </c>
      <c r="E79">
        <f>L79</f>
        <v>0.0564801930375</v>
      </c>
      <c r="F79">
        <f>E79*$F$5</f>
        <v>0.07979069830793702</v>
      </c>
      <c r="G79">
        <f>E79*$G$5</f>
        <v>0.07677352639587376</v>
      </c>
      <c r="H79">
        <v>0.06</v>
      </c>
      <c r="I79">
        <f>H79-(I$72*H79)</f>
        <v>0.0591</v>
      </c>
      <c r="J79">
        <f>I79-(J$72*I79)</f>
        <v>0.0582135</v>
      </c>
      <c r="K79">
        <f>J79-(K$72*J79)</f>
        <v>0.0573402975</v>
      </c>
      <c r="L79">
        <f>K79-(L$72*K79)</f>
        <v>0.0564801930375</v>
      </c>
      <c r="M79">
        <f>L79-(M$72*L79)</f>
        <v>0.055632990141937504</v>
      </c>
      <c r="N79">
        <f>M79-(N$72*M79)</f>
        <v>0.054798495289808444</v>
      </c>
      <c r="O79">
        <f>N79-(O$72*N79)</f>
        <v>0.053976517860461315</v>
      </c>
      <c r="P79">
        <f>O79-(P$72*O79)</f>
        <v>0.05316687009255439</v>
      </c>
      <c r="Q79">
        <f>P79-(Q$72*P79)</f>
        <v>0.05236936704116608</v>
      </c>
      <c r="R79">
        <f>Q79-(R$72*Q79)</f>
        <v>0.051583826535548584</v>
      </c>
      <c r="S79">
        <f>R79-(S$72*R79)</f>
        <v>0.05081006913751535</v>
      </c>
    </row>
    <row r="80" spans="1:19" ht="15">
      <c r="A80" t="s">
        <v>334</v>
      </c>
      <c r="B80">
        <v>20</v>
      </c>
      <c r="E80">
        <f>L80</f>
        <v>0.036712125474374996</v>
      </c>
      <c r="F80">
        <f>E80*$F$5</f>
        <v>0.05186395390015905</v>
      </c>
      <c r="G80">
        <f>E80*$G$5</f>
        <v>0.04990279215731794</v>
      </c>
      <c r="H80">
        <v>0.039</v>
      </c>
      <c r="I80">
        <f>H80-(I$72*H80)</f>
        <v>0.038415</v>
      </c>
      <c r="J80">
        <f>I80-(J$72*I80)</f>
        <v>0.037838775</v>
      </c>
      <c r="K80">
        <f>J80-(K$72*J80)</f>
        <v>0.037271193375</v>
      </c>
      <c r="L80">
        <f>K80-(L$72*K80)</f>
        <v>0.036712125474374996</v>
      </c>
      <c r="M80">
        <f>L80-(M$72*L80)</f>
        <v>0.03616144359225937</v>
      </c>
      <c r="N80">
        <f>M80-(N$72*M80)</f>
        <v>0.035619021938375475</v>
      </c>
      <c r="O80">
        <f>N80-(O$72*N80)</f>
        <v>0.035084736609299845</v>
      </c>
      <c r="P80">
        <f>O80-(P$72*O80)</f>
        <v>0.034558465560160345</v>
      </c>
      <c r="Q80">
        <f>P80-(Q$72*P80)</f>
        <v>0.03404008857675794</v>
      </c>
      <c r="R80">
        <f>Q80-(R$72*Q80)</f>
        <v>0.033529487248106574</v>
      </c>
      <c r="S80">
        <f>R80-(S$72*R80)</f>
        <v>0.03302654493938498</v>
      </c>
    </row>
    <row r="81" spans="1:20" ht="15">
      <c r="A81" t="s">
        <v>844</v>
      </c>
      <c r="B81">
        <v>20</v>
      </c>
      <c r="E81">
        <f>L81</f>
        <v>0.02</v>
      </c>
      <c r="F81">
        <f>E81*$F$5</f>
        <v>0.028254400000000006</v>
      </c>
      <c r="G81">
        <f>E81*$G$5</f>
        <v>0.027186000000000005</v>
      </c>
      <c r="H81">
        <v>0.02</v>
      </c>
      <c r="I81">
        <v>0.02</v>
      </c>
      <c r="J81">
        <v>0.02</v>
      </c>
      <c r="K81">
        <v>0.02</v>
      </c>
      <c r="L81">
        <v>0.02</v>
      </c>
      <c r="M81">
        <v>0.03</v>
      </c>
      <c r="N81">
        <v>0.03</v>
      </c>
      <c r="O81">
        <v>0.03</v>
      </c>
      <c r="P81">
        <v>0.03</v>
      </c>
      <c r="Q81">
        <v>0.03</v>
      </c>
      <c r="R81">
        <v>0.03</v>
      </c>
      <c r="S81">
        <v>0.03</v>
      </c>
    </row>
    <row r="82" spans="1:20" ht="15">
      <c r="A82" t="s">
        <v>657</v>
      </c>
      <c r="B82">
        <v>20</v>
      </c>
      <c r="E82">
        <f>L82</f>
        <v>0.02</v>
      </c>
      <c r="F82">
        <f>E82*$F$5</f>
        <v>0.028254400000000006</v>
      </c>
      <c r="G82">
        <f>E82*$G$5</f>
        <v>0.027186000000000005</v>
      </c>
      <c r="H82">
        <v>0.02</v>
      </c>
      <c r="I82">
        <v>0.02</v>
      </c>
      <c r="J82">
        <v>0.02</v>
      </c>
      <c r="K82">
        <v>0.02</v>
      </c>
      <c r="L82">
        <v>0.02</v>
      </c>
      <c r="M82">
        <v>0.03</v>
      </c>
      <c r="N82">
        <v>0.03</v>
      </c>
      <c r="O82">
        <v>0.03</v>
      </c>
      <c r="P82">
        <v>0.03</v>
      </c>
      <c r="Q82">
        <v>0.03</v>
      </c>
      <c r="R82">
        <v>0.03</v>
      </c>
      <c r="S82">
        <v>0.03</v>
      </c>
    </row>
    <row r="83" spans="1:253" ht="15"/>
    <row r="84" spans="1:20" ht="15">
      <c r="I84" t="s">
        <v>643</v>
      </c>
    </row>
    <row r="85" spans="1:19" ht="15">
      <c r="I85">
        <v>0</v>
      </c>
      <c r="J85">
        <v>0</v>
      </c>
      <c r="K85">
        <v>0</v>
      </c>
      <c r="L85">
        <v>0</v>
      </c>
      <c r="M85">
        <v>0</v>
      </c>
      <c r="N85">
        <v>0.01</v>
      </c>
      <c r="O85">
        <v>0.01</v>
      </c>
      <c r="P85">
        <v>0.01</v>
      </c>
      <c r="Q85">
        <v>0.01</v>
      </c>
      <c r="R85">
        <v>0.01</v>
      </c>
      <c r="S85">
        <v>0.01</v>
      </c>
    </row>
    <row r="86" spans="1:19" ht="15">
      <c r="A86" t="s">
        <v>736</v>
      </c>
      <c r="H86" t="s">
        <v>674</v>
      </c>
      <c r="I86">
        <v>2005</v>
      </c>
      <c r="J86">
        <v>2006</v>
      </c>
      <c r="K86">
        <v>2007</v>
      </c>
      <c r="L86">
        <v>2008</v>
      </c>
      <c r="M86">
        <v>2009</v>
      </c>
      <c r="N86">
        <v>2010</v>
      </c>
      <c r="O86">
        <v>2011</v>
      </c>
      <c r="P86">
        <v>2012</v>
      </c>
      <c r="Q86">
        <v>2013</v>
      </c>
      <c r="R86">
        <v>2014</v>
      </c>
      <c r="S86">
        <v>2015</v>
      </c>
    </row>
    <row r="87" spans="1:19" ht="15">
      <c r="A87" t="s">
        <v>330</v>
      </c>
      <c r="B87">
        <v>20</v>
      </c>
      <c r="E87">
        <f>L87</f>
        <v>0.15</v>
      </c>
      <c r="F87">
        <f>E87*$F$5</f>
        <v>0.211908</v>
      </c>
      <c r="G87">
        <f>E87*$G$5</f>
        <v>0.20389500000000002</v>
      </c>
      <c r="H87">
        <v>0.15</v>
      </c>
      <c r="I87">
        <f>H87-(I$85*H87)</f>
        <v>0.15</v>
      </c>
      <c r="J87">
        <f>I87-(J$85*I87)</f>
        <v>0.15</v>
      </c>
      <c r="K87">
        <f>J87-(K$85*J87)</f>
        <v>0.15</v>
      </c>
      <c r="L87">
        <f>K87-(L$85*K87)</f>
        <v>0.15</v>
      </c>
    </row>
    <row r="88" spans="1:19" ht="15">
      <c r="A88" t="s">
        <v>278</v>
      </c>
      <c r="B88">
        <v>20</v>
      </c>
      <c r="E88">
        <f>L88</f>
        <v>0.14</v>
      </c>
      <c r="F88">
        <f>E88*$F$5</f>
        <v>0.19778080000000003</v>
      </c>
      <c r="G88">
        <f>E88*$G$5</f>
        <v>0.19030200000000005</v>
      </c>
      <c r="H88">
        <v>0.14</v>
      </c>
      <c r="I88">
        <f>H88-(I$85*H88)</f>
        <v>0.14</v>
      </c>
      <c r="J88">
        <f>I88-(J$85*I88)</f>
        <v>0.14</v>
      </c>
      <c r="K88">
        <f>J88-(K$85*J88)</f>
        <v>0.14</v>
      </c>
      <c r="L88">
        <f>K88-(L$85*K88)</f>
        <v>0.14</v>
      </c>
      <c r="M88">
        <v>0.16</v>
      </c>
      <c r="N88">
        <f>M88-(N$85*M88)</f>
        <v>0.1584</v>
      </c>
      <c r="O88">
        <f>N88-(O$85*N88)</f>
        <v>0.156816</v>
      </c>
      <c r="P88">
        <f>O88-(P$85*O88)</f>
        <v>0.15524784</v>
      </c>
      <c r="Q88">
        <f>P88-(Q$85*P88)</f>
        <v>0.1536953616</v>
      </c>
      <c r="R88">
        <f>Q88-(R$85*Q88)</f>
        <v>0.152158407984</v>
      </c>
      <c r="S88">
        <f>R88-(S$85*R88)</f>
        <v>0.15063682390416</v>
      </c>
    </row>
    <row r="89" spans="1:253" ht="15">
      <c r="A89" t="s">
        <v>346</v>
      </c>
      <c r="M89">
        <v>0.105</v>
      </c>
      <c r="N89">
        <f>M89-(N$85*M89)</f>
        <v>0.10395</v>
      </c>
      <c r="O89">
        <f>N89-(O$85*N89)</f>
        <v>0.1029105</v>
      </c>
      <c r="P89">
        <f>O89-(P$85*O89)</f>
        <v>0.101881395</v>
      </c>
      <c r="Q89">
        <f>P89-(Q$85*P89)</f>
        <v>0.10086258105</v>
      </c>
      <c r="R89">
        <f>Q89-(R$85*Q89)</f>
        <v>0.0998539552395</v>
      </c>
      <c r="S89">
        <f>R89-(S$85*R89)</f>
        <v>0.098855415687105</v>
      </c>
    </row>
    <row r="90" spans="1:19" ht="15">
      <c r="A90" t="s">
        <v>319</v>
      </c>
      <c r="B90">
        <v>20</v>
      </c>
      <c r="E90">
        <f>L90</f>
        <v>0.0895</v>
      </c>
      <c r="F90">
        <f>E90*$F$5</f>
        <v>0.12643844</v>
      </c>
      <c r="G90">
        <f>E90*$G$5</f>
        <v>0.12165735000000001</v>
      </c>
      <c r="H90">
        <v>0.0895</v>
      </c>
      <c r="I90">
        <f>H90-(I$85*H90)</f>
        <v>0.0895</v>
      </c>
      <c r="J90">
        <f>I90-(J$85*I90)</f>
        <v>0.0895</v>
      </c>
      <c r="K90">
        <f>J90-(K$85*J90)</f>
        <v>0.0895</v>
      </c>
      <c r="L90">
        <f>K90-(L$85*K90)</f>
        <v>0.0895</v>
      </c>
    </row>
    <row r="91" spans="1:19" ht="15">
      <c r="A91" t="s">
        <v>361</v>
      </c>
      <c r="B91">
        <v>20</v>
      </c>
      <c r="E91">
        <f>L91</f>
        <v>0.0716</v>
      </c>
      <c r="F91">
        <f>E91*$F$5</f>
        <v>0.10115075200000001</v>
      </c>
      <c r="G91">
        <f>E91*$G$5</f>
        <v>0.09732588</v>
      </c>
      <c r="H91">
        <v>0.0716</v>
      </c>
      <c r="I91">
        <f>H91-(I$85*H91)</f>
        <v>0.0716</v>
      </c>
      <c r="J91">
        <f>I91-(J$85*I91)</f>
        <v>0.0716</v>
      </c>
      <c r="K91">
        <f>J91-(K$85*J91)</f>
        <v>0.0716</v>
      </c>
      <c r="L91">
        <f>K91-(L$85*K91)</f>
        <v>0.0716</v>
      </c>
    </row>
    <row r="92" spans="1:20" ht="15">
      <c r="A92" t="s">
        <v>571</v>
      </c>
      <c r="M92">
        <v>0.02</v>
      </c>
      <c r="N92">
        <v>0.02</v>
      </c>
      <c r="O92">
        <v>0.02</v>
      </c>
      <c r="P92">
        <v>0.02</v>
      </c>
      <c r="Q92">
        <v>0.02</v>
      </c>
      <c r="R92">
        <v>0.02</v>
      </c>
      <c r="S92">
        <v>0.02</v>
      </c>
    </row>
    <row r="93" spans="1:253" ht="15"/>
    <row r="94" spans="1:253" ht="15">
      <c r="I94" t="s">
        <v>643</v>
      </c>
    </row>
    <row r="95" spans="1:19" ht="15">
      <c r="I95">
        <v>0.015</v>
      </c>
      <c r="J95">
        <v>0.015</v>
      </c>
      <c r="K95">
        <v>0.015</v>
      </c>
      <c r="L95">
        <v>0.015</v>
      </c>
      <c r="M95">
        <v>0.015</v>
      </c>
      <c r="N95">
        <v>0.015</v>
      </c>
      <c r="O95">
        <v>0.015</v>
      </c>
      <c r="P95">
        <v>0.015</v>
      </c>
      <c r="Q95">
        <v>0.015</v>
      </c>
      <c r="R95">
        <v>0.015</v>
      </c>
      <c r="S95">
        <v>0.015</v>
      </c>
    </row>
    <row r="96" spans="1:19" ht="15">
      <c r="A96" t="s">
        <v>867</v>
      </c>
      <c r="H96" t="s">
        <v>674</v>
      </c>
      <c r="I96">
        <v>2005</v>
      </c>
      <c r="J96">
        <v>2006</v>
      </c>
      <c r="K96">
        <v>2007</v>
      </c>
      <c r="L96">
        <v>2008</v>
      </c>
      <c r="M96">
        <v>2009</v>
      </c>
      <c r="N96">
        <v>2010</v>
      </c>
      <c r="O96">
        <v>2011</v>
      </c>
      <c r="P96">
        <v>2012</v>
      </c>
      <c r="Q96">
        <v>2013</v>
      </c>
      <c r="R96">
        <v>2014</v>
      </c>
      <c r="S96">
        <v>2015</v>
      </c>
    </row>
    <row r="97" spans="1:19" ht="15">
      <c r="A97" t="s">
        <v>337</v>
      </c>
      <c r="B97">
        <v>20</v>
      </c>
      <c r="E97">
        <f>L97</f>
        <v>0.0722005134329375</v>
      </c>
      <c r="F97">
        <f>E97*$F$5</f>
        <v>0.10199910933697948</v>
      </c>
      <c r="G97">
        <f>E97*$G$5</f>
        <v>0.09814215790939196</v>
      </c>
      <c r="H97">
        <v>0.0767</v>
      </c>
      <c r="I97">
        <f>H97-(I$95*H97)</f>
        <v>0.0755495</v>
      </c>
      <c r="J97">
        <f>I97-(J$95*I97)</f>
        <v>0.0744162575</v>
      </c>
      <c r="K97">
        <f>J97-(K$95*J97)</f>
        <v>0.0733000136375</v>
      </c>
      <c r="L97">
        <f>K97-(L$95*K97)</f>
        <v>0.0722005134329375</v>
      </c>
      <c r="M97">
        <v>0.09</v>
      </c>
      <c r="N97">
        <f>M97-(N$95*M97)</f>
        <v>0.08864999999999999</v>
      </c>
      <c r="O97">
        <f>N97-(O$95*N97)</f>
        <v>0.08732024999999999</v>
      </c>
      <c r="P97">
        <f>O97-(P$95*O97)</f>
        <v>0.08601044624999998</v>
      </c>
      <c r="Q97">
        <f>P97-(Q$95*P97)</f>
        <v>0.08472028955624998</v>
      </c>
      <c r="R97">
        <f>Q97-(R$95*Q97)</f>
        <v>0.08344948521290624</v>
      </c>
      <c r="S97">
        <f>R97-(S$95*R97)</f>
        <v>0.08219774293471264</v>
      </c>
    </row>
    <row r="98" spans="1:19" ht="15">
      <c r="A98" t="s">
        <v>329</v>
      </c>
      <c r="B98">
        <v>20</v>
      </c>
      <c r="E98">
        <f>L98</f>
        <v>0.061186875790625</v>
      </c>
      <c r="F98">
        <f>E98*$F$5</f>
        <v>0.08643992316693176</v>
      </c>
      <c r="G98">
        <f>E98*$G$5</f>
        <v>0.08317132026219658</v>
      </c>
      <c r="H98">
        <v>0.065</v>
      </c>
      <c r="I98">
        <f>H98-(I$95*H98)</f>
        <v>0.064025</v>
      </c>
      <c r="J98">
        <f>I98-(J$95*I98)</f>
        <v>0.063064625</v>
      </c>
      <c r="K98">
        <f>J98-(K$95*J98)</f>
        <v>0.062118655625</v>
      </c>
      <c r="L98">
        <f>K98-(L$95*K98)</f>
        <v>0.061186875790625</v>
      </c>
      <c r="M98">
        <v>0.0616</v>
      </c>
      <c r="N98">
        <f>M98-(N$95*M98)</f>
        <v>0.060676</v>
      </c>
      <c r="O98">
        <f>N98-(O$95*N98)</f>
        <v>0.059765860000000004</v>
      </c>
      <c r="P98">
        <f>O98-(P$95*O98)</f>
        <v>0.058869372100000004</v>
      </c>
      <c r="Q98">
        <f>P98-(Q$95*P98)</f>
        <v>0.0579863315185</v>
      </c>
      <c r="R98">
        <f>Q98-(R$95*Q98)</f>
        <v>0.057116536545722504</v>
      </c>
      <c r="S98">
        <f>R98-(S$95*R98)</f>
        <v>0.05625978849753667</v>
      </c>
    </row>
    <row r="99" spans="1:253" ht="15">
      <c r="A99" t="s">
        <v>844</v>
      </c>
      <c r="B99">
        <v>20</v>
      </c>
      <c r="M99">
        <v>0.02</v>
      </c>
      <c r="N99">
        <v>0.02</v>
      </c>
      <c r="O99">
        <v>0.02</v>
      </c>
      <c r="P99">
        <v>0.02</v>
      </c>
      <c r="Q99">
        <v>0.02</v>
      </c>
      <c r="R99">
        <v>0.02</v>
      </c>
      <c r="S99">
        <v>0.02</v>
      </c>
    </row>
    <row r="100" spans="1:12" ht="15">
      <c r="A100" t="s">
        <v>376</v>
      </c>
      <c r="E100" t="s">
        <v>888</v>
      </c>
    </row>
    <row r="101" spans="1:253" ht="15"/>
    <row r="102" spans="1:253" ht="15">
      <c r="A102" t="s">
        <v>1155</v>
      </c>
    </row>
    <row r="103" spans="1:253" ht="15">
      <c r="A103" t="s">
        <v>337</v>
      </c>
      <c r="B103">
        <v>20</v>
      </c>
      <c r="E103">
        <f>L103</f>
        <v>0.0722005134329375</v>
      </c>
      <c r="F103">
        <f>E103*$F$5</f>
        <v>0.10199910933697948</v>
      </c>
      <c r="G103">
        <f>E103*$G$5</f>
        <v>0.09814215790939196</v>
      </c>
      <c r="H103">
        <v>0.0767</v>
      </c>
      <c r="I103">
        <f>H103-(I$95*H103)</f>
        <v>0.0755495</v>
      </c>
      <c r="J103">
        <f>I103-(J$95*I103)</f>
        <v>0.0744162575</v>
      </c>
      <c r="K103">
        <f>J103-(K$95*J103)</f>
        <v>0.0733000136375</v>
      </c>
      <c r="L103">
        <f>K103-(L$95*K103)</f>
        <v>0.0722005134329375</v>
      </c>
      <c r="M103">
        <v>0.0711</v>
      </c>
      <c r="N103">
        <f>M103-(N$95*M103)</f>
        <v>0.0700335</v>
      </c>
      <c r="O103">
        <f>N103-(O$95*N103)</f>
        <v>0.0689829975</v>
      </c>
      <c r="P103">
        <f>O103-(P$95*O103)</f>
        <v>0.0679482525375</v>
      </c>
      <c r="Q103">
        <f>P103-(Q$95*P103)</f>
        <v>0.0669290287494375</v>
      </c>
      <c r="R103">
        <f>Q103-(R$95*Q103)</f>
        <v>0.06592509331819593</v>
      </c>
      <c r="S103">
        <f>R103-(S$95*R103)</f>
        <v>0.064936216918423</v>
      </c>
    </row>
    <row r="104" spans="1:253" ht="15">
      <c r="A104" t="s">
        <v>329</v>
      </c>
      <c r="B104">
        <v>20</v>
      </c>
      <c r="E104">
        <f>L104</f>
        <v>0.061186875790625</v>
      </c>
      <c r="F104">
        <f>E104*$F$5</f>
        <v>0.08643992316693176</v>
      </c>
      <c r="G104">
        <f>E104*$G$5</f>
        <v>0.08317132026219658</v>
      </c>
      <c r="H104">
        <v>0.065</v>
      </c>
      <c r="I104">
        <f>H104-(I$95*H104)</f>
        <v>0.064025</v>
      </c>
      <c r="J104">
        <f>I104-(J$95*I104)</f>
        <v>0.063064625</v>
      </c>
      <c r="K104">
        <f>J104-(K$95*J104)</f>
        <v>0.062118655625</v>
      </c>
      <c r="L104">
        <f>K104-(L$95*K104)</f>
        <v>0.061186875790625</v>
      </c>
      <c r="M104">
        <v>0.0616</v>
      </c>
      <c r="N104">
        <f>M104-(N$95*M104)</f>
        <v>0.060676</v>
      </c>
      <c r="O104">
        <f>N104-(O$95*N104)</f>
        <v>0.059765860000000004</v>
      </c>
      <c r="P104">
        <f>O104-(P$95*O104)</f>
        <v>0.058869372100000004</v>
      </c>
      <c r="Q104">
        <f>P104-(Q$95*P104)</f>
        <v>0.0579863315185</v>
      </c>
      <c r="R104">
        <f>Q104-(R$95*Q104)</f>
        <v>0.057116536545722504</v>
      </c>
      <c r="S104">
        <f>R104-(S$95*R104)</f>
        <v>0.05625978849753667</v>
      </c>
    </row>
    <row r="105" spans="1:253" ht="15">
      <c r="A105" t="s">
        <v>844</v>
      </c>
      <c r="M105">
        <v>0.02</v>
      </c>
      <c r="N105">
        <v>0.02</v>
      </c>
      <c r="O105">
        <v>0.02</v>
      </c>
      <c r="P105">
        <v>0.02</v>
      </c>
      <c r="Q105">
        <v>0.02</v>
      </c>
      <c r="R105">
        <v>0.02</v>
      </c>
      <c r="S105">
        <v>0.02</v>
      </c>
    </row>
    <row r="106" spans="1:12" ht="15">
      <c r="A106" t="s">
        <v>376</v>
      </c>
      <c r="B106">
        <v>20</v>
      </c>
    </row>
    <row r="107" spans="1:12" ht="15"/>
    <row r="108" spans="1:8" ht="15">
      <c r="A108" t="s">
        <v>263</v>
      </c>
    </row>
    <row r="109" spans="1:19" ht="15">
      <c r="A109" t="s">
        <v>497</v>
      </c>
    </row>
    <row r="110" spans="1:20" ht="15">
      <c r="A110" t="s">
        <v>540</v>
      </c>
    </row>
    <row r="111" spans="1:8" ht="15">
      <c r="A111" t="s">
        <v>633</v>
      </c>
    </row>
    <row r="112" spans="1:8" ht="15">
      <c r="A112" t="s">
        <v>661</v>
      </c>
    </row>
    <row r="113" spans="1:8" ht="15">
      <c r="A113" t="s">
        <v>1092</v>
      </c>
    </row>
    <row r="114" spans="1:8" ht="15">
      <c r="A114" t="s">
        <v>802</v>
      </c>
    </row>
    <row r="115" spans="1:8" ht="15">
      <c r="A115" t="s">
        <v>803</v>
      </c>
    </row>
    <row r="116" spans="1:8" ht="15">
      <c r="A116" t="s">
        <v>1247</v>
      </c>
    </row>
    <row r="117" spans="1:8" ht="15">
      <c r="A117" t="s">
        <v>806</v>
      </c>
    </row>
    <row r="118" spans="1:8" ht="15"/>
    <row r="119" spans="2:8" ht="15"/>
    <row r="120" spans="1:8" ht="15">
      <c r="A120" t="s">
        <v>1172</v>
      </c>
    </row>
    <row r="121" spans="1:253" ht="15">
      <c r="A121" t="s">
        <v>1267</v>
      </c>
    </row>
    <row r="122" spans="1:253" ht="15">
      <c r="A122" t="s">
        <v>401</v>
      </c>
    </row>
    <row r="123" spans="1:12" ht="15">
      <c r="A123" t="s">
        <v>437</v>
      </c>
    </row>
    <row r="124" spans="1:12" ht="15">
      <c r="A124" t="s">
        <v>438</v>
      </c>
    </row>
    <row r="125" spans="1:12" ht="15">
      <c r="A125" t="s">
        <v>439</v>
      </c>
    </row>
    <row r="126" spans="1:12" ht="15">
      <c r="A126" t="s">
        <v>825</v>
      </c>
    </row>
    <row r="127" spans="1:12" ht="15">
      <c r="A127" t="s">
        <v>826</v>
      </c>
    </row>
    <row r="128" spans="1:12" ht="15">
      <c r="A128" t="s">
        <v>430</v>
      </c>
    </row>
    <row r="129" spans="1:12" ht="15">
      <c r="A129" t="s">
        <v>452</v>
      </c>
    </row>
    <row r="130" spans="1:12" ht="15">
      <c r="A130" t="s">
        <v>462</v>
      </c>
    </row>
    <row r="131" spans="1:12" ht="15">
      <c r="A131" t="s">
        <v>468</v>
      </c>
    </row>
    <row r="132" spans="1:5" ht="15"/>
    <row r="133" spans="1:5" ht="15">
      <c r="A133" t="s">
        <v>1322</v>
      </c>
    </row>
    <row r="134" ht="15">
      <c r="A134" t="s">
        <v>1142</v>
      </c>
    </row>
    <row r="135" ht="15"/>
    <row r="136" ht="15">
      <c r="A136" t="s">
        <v>1322</v>
      </c>
    </row>
    <row r="137" ht="15">
      <c r="A137" t="s">
        <v>747</v>
      </c>
    </row>
    <row r="138" ht="15">
      <c r="A138" t="s">
        <v>1001</v>
      </c>
    </row>
    <row r="139" ht="15">
      <c r="A139" t="s">
        <v>653</v>
      </c>
    </row>
    <row r="140" ht="15">
      <c r="A140" t="s">
        <v>1296</v>
      </c>
    </row>
    <row r="141" ht="15"/>
    <row r="142" ht="15"/>
    <row r="143" ht="15"/>
    <row r="144" ht="15"/>
    <row r="145" ht="15"/>
    <row r="146" ht="15"/>
    <row r="147" ht="15"/>
    <row r="148" ht="15"/>
    <row r="149" ht="15"/>
    <row r="150" ht="15"/>
    <row r="151" ht="15"/>
    <row r="152" ht="15"/>
    <row r="153" ht="15"/>
    <row r="154" ht="15"/>
    <row r="155" ht="15"/>
    <row r="156" ht="15"/>
    <row r="157" ht="15"/>
    <row r="158" ht="15"/>
  </sheetData>
  <sheetProtection/>
  <mergeCells count="7">
    <mergeCell ref="H5:J5"/>
    <mergeCell ref="M51:T51"/>
    <mergeCell ref="A109:S109"/>
    <mergeCell ref="A123:D123"/>
    <mergeCell ref="A125:C125"/>
    <mergeCell ref="A128:C128"/>
    <mergeCell ref="A129:C129"/>
  </mergeCells>
  <printOptions gridLines="1"/>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O78"/>
  <sheetViews>
    <sheetView defaultGridColor="0" colorId="0" workbookViewId="0" topLeftCell="A43">
      <pane topLeftCell="A1" activePane="topLeft" state="split"/>
      <selection pane="topLeft" activeCell="A1" sqref="A1"/>
    </sheetView>
  </sheetViews>
  <sheetFormatPr defaultColWidth="7.10546875" defaultRowHeight="15"/>
  <cols>
    <col min="1" max="1" width="24.21484375" style="0" customWidth="1"/>
    <col min="2" max="2" width="5.4453125" style="0" customWidth="1"/>
    <col min="3" max="3" width="6.5546875" customWidth="1"/>
    <col min="4" max="4" width="6.3359375" style="0" customWidth="1"/>
    <col min="5" max="5" width="9.21484375" style="0" customWidth="1"/>
    <col min="6" max="6" width="9.10546875" style="0" customWidth="1"/>
    <col min="8" max="8" width="6.5546875" customWidth="1"/>
    <col min="9" max="9" width="6.3359375" customWidth="1"/>
    <col min="10" max="10" width="9.21484375" customWidth="1"/>
    <col min="11" max="11" width="9.10546875" customWidth="1"/>
    <col min="12" max="12" width="6.5546875" customWidth="1"/>
    <col min="13" max="13" width="6.3359375" customWidth="1"/>
    <col min="14" max="14" width="9.21484375" customWidth="1"/>
    <col min="15" max="15" width="9.10546875" customWidth="1"/>
    <col min="16" max="17" width="6.6640625" customWidth="1"/>
  </cols>
  <sheetData>
    <row r="1" spans="1:6" ht="15">
      <c r="A1" t="s">
        <v>1095</v>
      </c>
    </row>
    <row r="2" spans="1:6" ht="15">
      <c r="A2">
        <v>40210</v>
      </c>
    </row>
    <row r="3" spans="1:15" ht="15">
      <c r="B3">
        <v>2010</v>
      </c>
      <c r="C3" t="s">
        <v>1233</v>
      </c>
      <c r="H3">
        <v>2011</v>
      </c>
      <c r="I3" t="s">
        <v>1233</v>
      </c>
      <c r="L3">
        <v>2012</v>
      </c>
      <c r="M3" t="str">
        <f>I3</f>
        <v>Tariff</v>
      </c>
    </row>
    <row r="4" spans="1:15" ht="15">
      <c r="D4">
        <f>Exchange!$B7</f>
        <v>1.1382326661392856</v>
      </c>
      <c r="E4">
        <f>Exchange!C4</f>
        <v>1.4127200000000002</v>
      </c>
      <c r="F4">
        <f>Exchange!D4</f>
        <v>1.3593000000000002</v>
      </c>
      <c r="I4">
        <f>D4</f>
        <v>1.1382326661392856</v>
      </c>
      <c r="J4">
        <f>E4</f>
        <v>1.4127200000000002</v>
      </c>
      <c r="K4">
        <f>F4</f>
        <v>1.3593000000000002</v>
      </c>
      <c r="M4">
        <f>I4</f>
        <v>1.1382326661392856</v>
      </c>
      <c r="N4">
        <f>J4</f>
        <v>1.4127200000000002</v>
      </c>
      <c r="O4">
        <f>K4</f>
        <v>1.3593000000000002</v>
      </c>
    </row>
    <row r="5" spans="1:15" ht="15">
      <c r="B5" t="s">
        <v>1353</v>
      </c>
      <c r="C5" t="s">
        <v>300</v>
      </c>
      <c r="D5" t="s">
        <v>29</v>
      </c>
      <c r="E5" t="s">
        <v>588</v>
      </c>
      <c r="F5" t="s">
        <v>1291</v>
      </c>
      <c r="H5" t="s">
        <v>300</v>
      </c>
      <c r="I5" t="str">
        <f>D5</f>
        <v>/kWh</v>
      </c>
      <c r="J5" t="str">
        <f>E5</f>
        <v>CAD/kWh</v>
      </c>
      <c r="K5" t="str">
        <f>F5</f>
        <v>USD/kWh</v>
      </c>
      <c r="L5" t="s">
        <v>300</v>
      </c>
      <c r="M5" t="str">
        <f>I5</f>
        <v>/kWh</v>
      </c>
      <c r="N5" t="str">
        <f>J5</f>
        <v>CAD/kWh</v>
      </c>
      <c r="O5" t="str">
        <f>K5</f>
        <v>USD/kWh</v>
      </c>
    </row>
    <row r="6" spans="1:12" ht="15">
      <c r="A6" t="s">
        <v>1324</v>
      </c>
      <c r="B6">
        <v>20</v>
      </c>
    </row>
    <row r="7" spans="1:15" ht="15">
      <c r="A7" t="s">
        <v>48</v>
      </c>
      <c r="C7">
        <v>0.345</v>
      </c>
      <c r="D7">
        <f>C7*D$4</f>
        <v>0.3926902698180535</v>
      </c>
      <c r="E7">
        <f>D7*E$4</f>
        <v>0.5547613979773606</v>
      </c>
      <c r="F7">
        <f>D7*F$4</f>
        <v>0.5337838837636801</v>
      </c>
      <c r="H7">
        <v>0.345</v>
      </c>
      <c r="I7">
        <f>H7*I$4</f>
        <v>0.3926902698180535</v>
      </c>
      <c r="J7">
        <f>I7*J$4</f>
        <v>0.5547613979773606</v>
      </c>
      <c r="K7">
        <f>I7*K$4</f>
        <v>0.5337838837636801</v>
      </c>
      <c r="L7">
        <v>0.032600000000000004</v>
      </c>
      <c r="M7">
        <f>L7*M$4</f>
        <v>0.03710638491614072</v>
      </c>
      <c r="N7">
        <f>M7*N$4</f>
        <v>0.052420932098730326</v>
      </c>
      <c r="O7">
        <f>M7*O$4</f>
        <v>0.05043870901651008</v>
      </c>
    </row>
    <row r="8" spans="1:15" ht="15">
      <c r="A8" t="s">
        <v>86</v>
      </c>
      <c r="C8">
        <v>0.267</v>
      </c>
      <c r="D8">
        <f>C8*D$4</f>
        <v>0.3039081218591893</v>
      </c>
      <c r="E8">
        <f>D8*E$4</f>
        <v>0.429337081912914</v>
      </c>
      <c r="F8">
        <f>D8*F$4</f>
        <v>0.4131023100431961</v>
      </c>
      <c r="H8">
        <v>0.267</v>
      </c>
      <c r="I8">
        <f>H8*I$4</f>
        <v>0.3039081218591893</v>
      </c>
      <c r="J8">
        <f>I8*J$4</f>
        <v>0.429337081912914</v>
      </c>
      <c r="K8">
        <f>I8*K$4</f>
        <v>0.4131023100431961</v>
      </c>
      <c r="L8">
        <v>0.255</v>
      </c>
      <c r="M8">
        <f>L8*M$4</f>
        <v>0.2902493298655178</v>
      </c>
      <c r="N8">
        <f>M8*N$4</f>
        <v>0.4100410332876144</v>
      </c>
      <c r="O8">
        <f>M8*O$4</f>
        <v>0.3945359140861984</v>
      </c>
    </row>
    <row r="9" spans="1:15" ht="15">
      <c r="A9" t="s">
        <v>107</v>
      </c>
      <c r="C9">
        <v>0.241</v>
      </c>
      <c r="D9">
        <f>C9*D$4</f>
        <v>0.27431407253956785</v>
      </c>
      <c r="E9">
        <f>D9*E$4</f>
        <v>0.38752897655809837</v>
      </c>
      <c r="F9">
        <f>D9*F$4</f>
        <v>0.37287511880303464</v>
      </c>
      <c r="H9">
        <v>0.241</v>
      </c>
      <c r="I9">
        <f>H9*I$4</f>
        <v>0.27431407253956785</v>
      </c>
      <c r="J9">
        <f>I9*J$4</f>
        <v>0.38752897655809837</v>
      </c>
      <c r="K9">
        <f>I9*K$4</f>
        <v>0.37287511880303464</v>
      </c>
      <c r="L9">
        <v>0.23</v>
      </c>
      <c r="M9">
        <f>L9*M$4</f>
        <v>0.2617935132120357</v>
      </c>
      <c r="N9">
        <f>M9*N$4</f>
        <v>0.36984093198490714</v>
      </c>
      <c r="O9">
        <f>M9*O$4</f>
        <v>0.3558559225091202</v>
      </c>
    </row>
    <row r="10" spans="1:15" ht="15">
      <c r="A10" t="s">
        <v>105</v>
      </c>
      <c r="C10">
        <v>0.188</v>
      </c>
      <c r="D10">
        <f>C10*D$4</f>
        <v>0.2139877412341857</v>
      </c>
      <c r="E10">
        <f>D10*E$4</f>
        <v>0.3023047617963589</v>
      </c>
      <c r="F10">
        <f>D10*F$4</f>
        <v>0.2908735366596287</v>
      </c>
      <c r="H10">
        <v>0.188</v>
      </c>
      <c r="I10">
        <f>H10*I$4</f>
        <v>0.2139877412341857</v>
      </c>
      <c r="J10">
        <f>I10*J$4</f>
        <v>0.3023047617963589</v>
      </c>
      <c r="K10">
        <f>I10*K$4</f>
        <v>0.2908735366596287</v>
      </c>
      <c r="L10">
        <v>0.188</v>
      </c>
      <c r="M10">
        <f>L10*M$4</f>
        <v>0.2139877412341857</v>
      </c>
      <c r="N10">
        <f>M10*N$4</f>
        <v>0.3023047617963589</v>
      </c>
      <c r="O10">
        <f>M10*O$4</f>
        <v>0.2908735366596287</v>
      </c>
    </row>
    <row r="11" spans="1:15" ht="15">
      <c r="A11" t="s">
        <v>125</v>
      </c>
      <c r="C11">
        <v>0.094</v>
      </c>
      <c r="D11">
        <f>C11*D$4</f>
        <v>0.10699387061709285</v>
      </c>
      <c r="E11">
        <f>D11*E$4</f>
        <v>0.15115238089817945</v>
      </c>
      <c r="F11">
        <f>D11*F$4</f>
        <v>0.14543676832981434</v>
      </c>
      <c r="H11">
        <v>0.094</v>
      </c>
      <c r="I11">
        <f>H11*I$4</f>
        <v>0.10699387061709285</v>
      </c>
      <c r="J11">
        <f>I11*J$4</f>
        <v>0.15115238089817945</v>
      </c>
      <c r="K11">
        <f>I11*K$4</f>
        <v>0.14543676832981434</v>
      </c>
      <c r="L11">
        <v>0.094</v>
      </c>
      <c r="M11">
        <f>L11*M$4</f>
        <v>0.10699387061709285</v>
      </c>
      <c r="N11">
        <f>M11*N$4</f>
        <v>0.15115238089817945</v>
      </c>
      <c r="O11">
        <f>M11*O$4</f>
        <v>0.14543676832981434</v>
      </c>
    </row>
    <row r="12" spans="1:15" ht="15">
      <c r="A12" t="s">
        <v>87</v>
      </c>
      <c r="C12">
        <v>0.045</v>
      </c>
      <c r="D12">
        <f>C12*D$4</f>
        <v>0.05122046997626785</v>
      </c>
      <c r="E12">
        <f>D12*E$4</f>
        <v>0.07236018234487313</v>
      </c>
      <c r="F12">
        <f>D12*F$4</f>
        <v>0.0696239848387409</v>
      </c>
      <c r="H12">
        <v>0.045</v>
      </c>
      <c r="I12">
        <f>H12*I$4</f>
        <v>0.05122046997626785</v>
      </c>
      <c r="J12">
        <f>I12*J$4</f>
        <v>0.07236018234487313</v>
      </c>
      <c r="K12">
        <f>I12*K$4</f>
        <v>0.0696239848387409</v>
      </c>
      <c r="L12">
        <v>0.045</v>
      </c>
      <c r="M12">
        <f>L12*M$4</f>
        <v>0.05122046997626785</v>
      </c>
      <c r="N12">
        <f>M12*N$4</f>
        <v>0.07236018234487313</v>
      </c>
      <c r="O12">
        <f>M12*O$4</f>
        <v>0.0696239848387409</v>
      </c>
    </row>
    <row r="13" spans="8:12" ht="15"/>
    <row r="14" spans="1:12" ht="15">
      <c r="A14" t="s">
        <v>1175</v>
      </c>
      <c r="B14">
        <v>25</v>
      </c>
    </row>
    <row r="15" spans="1:15" ht="15">
      <c r="A15" t="s">
        <v>68</v>
      </c>
      <c r="C15">
        <v>0.361</v>
      </c>
      <c r="D15">
        <f>C15*D$4</f>
        <v>0.4109019924762821</v>
      </c>
      <c r="E15">
        <f>D15*E$4</f>
        <v>0.5804894628110934</v>
      </c>
      <c r="F15">
        <f>D15*F$4</f>
        <v>0.5585390783730103</v>
      </c>
      <c r="H15">
        <v>0.361</v>
      </c>
      <c r="I15">
        <f>H15*I$4</f>
        <v>0.4109019924762821</v>
      </c>
      <c r="J15">
        <f>I15*J$4</f>
        <v>0.5804894628110934</v>
      </c>
      <c r="K15">
        <f>I15*K$4</f>
        <v>0.5585390783730103</v>
      </c>
      <c r="L15">
        <v>0.33</v>
      </c>
      <c r="M15">
        <f>L15*M$4</f>
        <v>0.37561677982596425</v>
      </c>
      <c r="N15">
        <f>M15*N$4</f>
        <v>0.5306413371957363</v>
      </c>
      <c r="O15">
        <f>M15*O$4</f>
        <v>0.5105758888174333</v>
      </c>
    </row>
    <row r="16" spans="1:15" ht="15">
      <c r="A16" t="s">
        <v>69</v>
      </c>
      <c r="C16">
        <v>0.41300000000000003</v>
      </c>
      <c r="D16">
        <f>C16*D$4</f>
        <v>0.470090091115525</v>
      </c>
      <c r="E16">
        <f>D16*E$4</f>
        <v>0.6641056735207246</v>
      </c>
      <c r="F16">
        <f>D16*F$4</f>
        <v>0.6389934608533332</v>
      </c>
      <c r="H16">
        <v>0.41300000000000003</v>
      </c>
      <c r="I16">
        <f>H16*I$4</f>
        <v>0.470090091115525</v>
      </c>
      <c r="J16">
        <f>I16*J$4</f>
        <v>0.6641056735207246</v>
      </c>
      <c r="K16">
        <f>I16*K$4</f>
        <v>0.6389934608533332</v>
      </c>
      <c r="L16">
        <v>0.378</v>
      </c>
      <c r="M16">
        <f>L16*M$4</f>
        <v>0.43025194780064996</v>
      </c>
      <c r="N16">
        <f>M16*N$4</f>
        <v>0.6078255316969343</v>
      </c>
      <c r="O16">
        <f>M16*O$4</f>
        <v>0.5848414726454235</v>
      </c>
    </row>
    <row r="17" spans="1:15" ht="15">
      <c r="A17" t="s">
        <v>116</v>
      </c>
      <c r="C17">
        <v>0.361</v>
      </c>
      <c r="D17">
        <f>C17*D$4</f>
        <v>0.4109019924762821</v>
      </c>
      <c r="E17">
        <f>D17*E$4</f>
        <v>0.5804894628110934</v>
      </c>
      <c r="F17">
        <f>D17*F$4</f>
        <v>0.5585390783730103</v>
      </c>
      <c r="H17">
        <v>0.361</v>
      </c>
      <c r="I17">
        <f>H17*I$4</f>
        <v>0.4109019924762821</v>
      </c>
      <c r="J17">
        <f>I17*J$4</f>
        <v>0.5804894628110934</v>
      </c>
      <c r="K17">
        <f>I17*K$4</f>
        <v>0.5585390783730103</v>
      </c>
      <c r="L17">
        <v>0.33</v>
      </c>
      <c r="M17">
        <f>L17*M$4</f>
        <v>0.37561677982596425</v>
      </c>
      <c r="N17">
        <f>M17*N$4</f>
        <v>0.5306413371957363</v>
      </c>
      <c r="O17">
        <f>M17*O$4</f>
        <v>0.5105758888174333</v>
      </c>
    </row>
    <row r="18" spans="1:15" ht="15">
      <c r="A18" t="s">
        <v>88</v>
      </c>
      <c r="C18">
        <v>0.314</v>
      </c>
      <c r="D18">
        <f>C18*D$4</f>
        <v>0.3574050571677357</v>
      </c>
      <c r="E18">
        <f>D18*E$4</f>
        <v>0.5049132723620037</v>
      </c>
      <c r="F18">
        <f>D18*F$4</f>
        <v>0.4858206942081032</v>
      </c>
      <c r="H18">
        <v>0.314</v>
      </c>
      <c r="I18">
        <f>H18*I$4</f>
        <v>0.3574050571677357</v>
      </c>
      <c r="J18">
        <f>I18*J$4</f>
        <v>0.5049132723620037</v>
      </c>
      <c r="K18">
        <f>I18*K$4</f>
        <v>0.4858206942081032</v>
      </c>
      <c r="L18">
        <v>0.28700000000000003</v>
      </c>
      <c r="M18">
        <f>L18*M$4</f>
        <v>0.326672775181975</v>
      </c>
      <c r="N18">
        <f>M18*N$4</f>
        <v>0.4614971629550798</v>
      </c>
      <c r="O18">
        <f>M18*O$4</f>
        <v>0.4440463033048587</v>
      </c>
    </row>
    <row r="19" spans="1:15" ht="15">
      <c r="A19" t="s">
        <v>104</v>
      </c>
      <c r="C19">
        <v>0.293</v>
      </c>
      <c r="D19">
        <f>C19*D$4</f>
        <v>0.33350217117881065</v>
      </c>
      <c r="E19">
        <f>D19*E$4</f>
        <v>0.47114518726772947</v>
      </c>
      <c r="F19">
        <f>D19*F$4</f>
        <v>0.45332950128335736</v>
      </c>
      <c r="H19">
        <v>0.293</v>
      </c>
      <c r="I19">
        <f>H19*I$4</f>
        <v>0.33350217117881065</v>
      </c>
      <c r="J19">
        <f>I19*J$4</f>
        <v>0.47114518726772947</v>
      </c>
      <c r="K19">
        <f>I19*K$4</f>
        <v>0.45332950128335736</v>
      </c>
      <c r="L19">
        <v>0.268</v>
      </c>
      <c r="M19">
        <f>L19*M$4</f>
        <v>0.3050463545253286</v>
      </c>
      <c r="N19">
        <f>M19*N$4</f>
        <v>0.43094508596502223</v>
      </c>
      <c r="O19">
        <f>M19*O$4</f>
        <v>0.4146495097062792</v>
      </c>
    </row>
    <row r="20" spans="1:15" ht="15">
      <c r="A20" t="s">
        <v>238</v>
      </c>
      <c r="C20">
        <v>0.293</v>
      </c>
      <c r="D20">
        <f>C20*D$4</f>
        <v>0.33350217117881065</v>
      </c>
      <c r="E20">
        <f>D20*E$4</f>
        <v>0.47114518726772947</v>
      </c>
      <c r="F20">
        <f>D20*F$4</f>
        <v>0.45332950128335736</v>
      </c>
      <c r="H20">
        <v>0.293</v>
      </c>
      <c r="I20">
        <f>H20*I$4</f>
        <v>0.33350217117881065</v>
      </c>
      <c r="J20">
        <f>I20*J$4</f>
        <v>0.47114518726772947</v>
      </c>
      <c r="K20">
        <f>I20*K$4</f>
        <v>0.45332950128335736</v>
      </c>
      <c r="L20">
        <v>0.268</v>
      </c>
      <c r="M20">
        <f>L20*M$4</f>
        <v>0.3050463545253286</v>
      </c>
      <c r="N20">
        <f>M20*N$4</f>
        <v>0.43094508596502223</v>
      </c>
      <c r="O20">
        <f>M20*O$4</f>
        <v>0.4146495097062792</v>
      </c>
    </row>
    <row r="21" spans="3:12" ht="15"/>
    <row r="22" spans="1:12" ht="15">
      <c r="A22" t="s">
        <v>810</v>
      </c>
      <c r="B22">
        <v>20</v>
      </c>
    </row>
    <row r="23" spans="1:15" ht="15">
      <c r="A23" t="s">
        <v>35</v>
      </c>
      <c r="C23">
        <v>0.199</v>
      </c>
      <c r="D23">
        <f>C23*D$4</f>
        <v>0.22650830056171786</v>
      </c>
      <c r="E23">
        <f>D23*E$4</f>
        <v>0.3199928063695501</v>
      </c>
      <c r="F23">
        <f>D23*F$4</f>
        <v>0.30789273295354314</v>
      </c>
      <c r="H23">
        <v>0.199</v>
      </c>
      <c r="I23">
        <f>H23*I$4</f>
        <v>0.22650830056171786</v>
      </c>
      <c r="J23">
        <f>I23*J$4</f>
        <v>0.3199928063695501</v>
      </c>
      <c r="K23">
        <f>I23*K$4</f>
        <v>0.30789273295354314</v>
      </c>
      <c r="L23">
        <v>0.199</v>
      </c>
      <c r="M23">
        <f>L23*M$4</f>
        <v>0.22650830056171786</v>
      </c>
      <c r="N23">
        <f>M23*N$4</f>
        <v>0.3199928063695501</v>
      </c>
      <c r="O23">
        <f>M23*O$4</f>
        <v>0.30789273295354314</v>
      </c>
    </row>
    <row r="24" spans="1:15" ht="15">
      <c r="A24" t="s">
        <v>88</v>
      </c>
      <c r="C24">
        <v>0.178</v>
      </c>
      <c r="D24">
        <f>C24*D$4</f>
        <v>0.20260541457279282</v>
      </c>
      <c r="E24">
        <f>D24*E$4</f>
        <v>0.28622472127527593</v>
      </c>
      <c r="F24">
        <f>D24*F$4</f>
        <v>0.2754015400287973</v>
      </c>
      <c r="H24">
        <v>0.178</v>
      </c>
      <c r="I24">
        <f>H24*I$4</f>
        <v>0.20260541457279282</v>
      </c>
      <c r="J24">
        <f>I24*J$4</f>
        <v>0.28622472127527593</v>
      </c>
      <c r="K24">
        <f>I24*K$4</f>
        <v>0.2754015400287973</v>
      </c>
      <c r="L24">
        <v>0.178</v>
      </c>
      <c r="M24">
        <f>L24*M$4</f>
        <v>0.20260541457279282</v>
      </c>
      <c r="N24">
        <f>M24*N$4</f>
        <v>0.28622472127527593</v>
      </c>
      <c r="O24">
        <f>M24*O$4</f>
        <v>0.2754015400287973</v>
      </c>
    </row>
    <row r="25" spans="1:15" ht="15">
      <c r="A25" t="s">
        <v>102</v>
      </c>
      <c r="C25">
        <v>0.11</v>
      </c>
      <c r="D25">
        <f>C25*D$4</f>
        <v>0.1252055932753214</v>
      </c>
      <c r="E25">
        <f>D25*E$4</f>
        <v>0.17688044573191208</v>
      </c>
      <c r="F25">
        <f>D25*F$4</f>
        <v>0.1701919629391444</v>
      </c>
      <c r="H25">
        <v>0.11</v>
      </c>
      <c r="I25">
        <f>H25*I$4</f>
        <v>0.1252055932753214</v>
      </c>
      <c r="J25">
        <f>I25*J$4</f>
        <v>0.17688044573191208</v>
      </c>
      <c r="K25">
        <f>I25*K$4</f>
        <v>0.1701919629391444</v>
      </c>
      <c r="L25">
        <v>0.11</v>
      </c>
      <c r="M25">
        <f>L25*M$4</f>
        <v>0.1252055932753214</v>
      </c>
      <c r="N25">
        <f>M25*N$4</f>
        <v>0.17688044573191208</v>
      </c>
      <c r="O25">
        <f>M25*O$4</f>
        <v>0.1701919629391444</v>
      </c>
    </row>
    <row r="26" spans="1:15" ht="15">
      <c r="A26" t="s">
        <v>108</v>
      </c>
      <c r="C26">
        <v>0.045</v>
      </c>
      <c r="D26">
        <f>C26*D$4</f>
        <v>0.05122046997626785</v>
      </c>
      <c r="E26">
        <f>D26*E$4</f>
        <v>0.07236018234487313</v>
      </c>
      <c r="F26">
        <f>D26*F$4</f>
        <v>0.0696239848387409</v>
      </c>
      <c r="H26">
        <v>0.045</v>
      </c>
      <c r="I26">
        <f>H26*I$4</f>
        <v>0.05122046997626785</v>
      </c>
      <c r="J26">
        <f>I26*J$4</f>
        <v>0.07236018234487313</v>
      </c>
      <c r="K26">
        <f>I26*K$4</f>
        <v>0.0696239848387409</v>
      </c>
      <c r="L26">
        <v>0.045</v>
      </c>
      <c r="M26">
        <f>L26*M$4</f>
        <v>0.05122046997626785</v>
      </c>
      <c r="N26">
        <f>M26*N$4</f>
        <v>0.07236018234487313</v>
      </c>
      <c r="O26">
        <f>M26*O$4</f>
        <v>0.0696239848387409</v>
      </c>
    </row>
    <row r="27" spans="3:12" ht="15"/>
    <row r="28" spans="1:12" ht="15">
      <c r="A28" t="s">
        <v>521</v>
      </c>
      <c r="B28">
        <v>20</v>
      </c>
    </row>
    <row r="29" spans="1:15" ht="15">
      <c r="A29" t="s">
        <v>337</v>
      </c>
      <c r="C29">
        <v>0.115</v>
      </c>
      <c r="D29">
        <f>C29*D$4</f>
        <v>0.13089675660601785</v>
      </c>
      <c r="E29">
        <f>D29*E$4</f>
        <v>0.18492046599245357</v>
      </c>
      <c r="F29">
        <f>D29*F$4</f>
        <v>0.1779279612545601</v>
      </c>
      <c r="H29">
        <v>0.115</v>
      </c>
      <c r="I29">
        <f>H29*I$4</f>
        <v>0.13089675660601785</v>
      </c>
      <c r="J29">
        <f>I29*J$4</f>
        <v>0.18492046599245357</v>
      </c>
      <c r="K29">
        <f>I29*K$4</f>
        <v>0.1779279612545601</v>
      </c>
      <c r="L29">
        <v>0.115</v>
      </c>
      <c r="M29">
        <f>L29*M$4</f>
        <v>0.13089675660601785</v>
      </c>
      <c r="N29">
        <f>M29*N$4</f>
        <v>0.18492046599245357</v>
      </c>
      <c r="O29">
        <f>M29*O$4</f>
        <v>0.1779279612545601</v>
      </c>
    </row>
    <row r="30" spans="1:15" ht="15">
      <c r="A30" t="s">
        <v>382</v>
      </c>
      <c r="C30">
        <v>0.09</v>
      </c>
      <c r="D30">
        <f>C30*D$4</f>
        <v>0.1024409399525357</v>
      </c>
      <c r="E30">
        <f>D30*E$4</f>
        <v>0.14472036468974625</v>
      </c>
      <c r="F30">
        <f>D30*F$4</f>
        <v>0.1392479696774818</v>
      </c>
      <c r="H30">
        <v>0.9</v>
      </c>
      <c r="I30">
        <f>H30*I$4</f>
        <v>1.0244093995253571</v>
      </c>
      <c r="J30">
        <f>I30*J$4</f>
        <v>1.4472036468974627</v>
      </c>
      <c r="K30">
        <f>I30*K$4</f>
        <v>1.392479696774818</v>
      </c>
      <c r="L30">
        <v>0.9</v>
      </c>
      <c r="M30">
        <f>L30*M$4</f>
        <v>1.0244093995253571</v>
      </c>
      <c r="N30">
        <f>M30*N$4</f>
        <v>1.4472036468974627</v>
      </c>
      <c r="O30">
        <f>M30*O$4</f>
        <v>1.392479696774818</v>
      </c>
    </row>
    <row r="31" spans="3:12" ht="15"/>
    <row r="32" spans="1:15" ht="15">
      <c r="A32" t="s">
        <v>692</v>
      </c>
      <c r="B32">
        <v>20</v>
      </c>
      <c r="C32">
        <v>0.09</v>
      </c>
      <c r="D32">
        <f>C32*D$4</f>
        <v>0.1024409399525357</v>
      </c>
      <c r="E32">
        <f>D32*E$4</f>
        <v>0.14472036468974625</v>
      </c>
      <c r="F32">
        <f>D32*F$4</f>
        <v>0.1392479696774818</v>
      </c>
      <c r="H32">
        <v>0.09</v>
      </c>
      <c r="I32">
        <f>H32*I$4</f>
        <v>0.1024409399525357</v>
      </c>
      <c r="J32">
        <f>I32*J$4</f>
        <v>0.14472036468974625</v>
      </c>
      <c r="K32">
        <f>I32*K$4</f>
        <v>0.1392479696774818</v>
      </c>
      <c r="L32">
        <v>0.09</v>
      </c>
      <c r="M32">
        <f>L32*M$4</f>
        <v>0.1024409399525357</v>
      </c>
      <c r="N32">
        <f>M32*N$4</f>
        <v>0.14472036468974625</v>
      </c>
      <c r="O32">
        <f>M32*O$4</f>
        <v>0.1392479696774818</v>
      </c>
    </row>
    <row r="33" spans="1:12" ht="15"/>
    <row r="34" spans="1:15" ht="15">
      <c r="A34" t="s">
        <v>897</v>
      </c>
      <c r="B34">
        <v>10</v>
      </c>
      <c r="C34">
        <v>0.1</v>
      </c>
      <c r="D34">
        <f>C34*D$4</f>
        <v>0.11382326661392857</v>
      </c>
      <c r="E34">
        <f>D34*E$4</f>
        <v>0.1608004052108292</v>
      </c>
      <c r="F34">
        <f>D34*F$4</f>
        <v>0.1547199663083131</v>
      </c>
      <c r="H34">
        <v>0.1</v>
      </c>
      <c r="I34">
        <f>H34*I$4</f>
        <v>0.11382326661392857</v>
      </c>
      <c r="J34">
        <f>I34*J$4</f>
        <v>0.1608004052108292</v>
      </c>
      <c r="K34">
        <f>I34*K$4</f>
        <v>0.1547199663083131</v>
      </c>
      <c r="L34">
        <v>0.1</v>
      </c>
      <c r="M34">
        <f>L34*M$4</f>
        <v>0.11382326661392857</v>
      </c>
      <c r="N34">
        <f>M34*N$4</f>
        <v>0.1608004052108292</v>
      </c>
      <c r="O34">
        <f>M34*O$4</f>
        <v>0.1547199663083131</v>
      </c>
    </row>
    <row r="35" spans="3:12" ht="15"/>
    <row r="36" spans="1:12" ht="15">
      <c r="A36" t="s">
        <v>1100</v>
      </c>
    </row>
    <row r="37" spans="1:12" ht="15"/>
    <row r="38" spans="1:12" ht="15">
      <c r="A38" t="s">
        <v>1193</v>
      </c>
    </row>
    <row r="39" spans="1:12" ht="15">
      <c r="A39" t="s">
        <v>327</v>
      </c>
      <c r="B39">
        <v>15</v>
      </c>
      <c r="C39">
        <v>0.09</v>
      </c>
      <c r="D39">
        <f>C39*D$4</f>
        <v>0.1024409399525357</v>
      </c>
      <c r="E39">
        <f>D39*E$4</f>
        <v>0.14472036468974625</v>
      </c>
      <c r="F39">
        <f>D39*F$4</f>
        <v>0.1392479696774818</v>
      </c>
    </row>
    <row r="40" spans="1:12" ht="15">
      <c r="A40" t="s">
        <v>374</v>
      </c>
      <c r="B40">
        <v>15</v>
      </c>
      <c r="C40">
        <v>0.065</v>
      </c>
      <c r="D40">
        <f>C40*D$4</f>
        <v>0.07398512329905357</v>
      </c>
      <c r="E40">
        <f>D40*E$4</f>
        <v>0.10452026338703897</v>
      </c>
      <c r="F40">
        <f>D40*F$4</f>
        <v>0.10056797810040354</v>
      </c>
    </row>
    <row r="41" spans="1:12" ht="15">
      <c r="A41" t="s">
        <v>382</v>
      </c>
      <c r="B41">
        <v>15</v>
      </c>
      <c r="C41">
        <v>0.025</v>
      </c>
      <c r="D41">
        <f>C41*D$4</f>
        <v>0.028455816653482142</v>
      </c>
      <c r="E41">
        <f>D41*E$4</f>
        <v>0.0402001013027073</v>
      </c>
      <c r="F41">
        <f>D41*F$4</f>
        <v>0.03867999157707828</v>
      </c>
    </row>
    <row r="42" spans="1:12" ht="15"/>
    <row r="43" spans="1:12" ht="15">
      <c r="A43" t="s">
        <v>553</v>
      </c>
      <c r="B43">
        <v>15</v>
      </c>
      <c r="C43">
        <v>0.065</v>
      </c>
      <c r="D43">
        <f>C43*D$4</f>
        <v>0.07398512329905357</v>
      </c>
      <c r="E43">
        <f>D43*E$4</f>
        <v>0.10452026338703897</v>
      </c>
      <c r="F43">
        <f>D43*F$4</f>
        <v>0.10056797810040354</v>
      </c>
    </row>
    <row r="44" spans="1:12" ht="15"/>
    <row r="45" spans="1:12" ht="15">
      <c r="A45" t="s">
        <v>556</v>
      </c>
    </row>
    <row r="46" spans="1:12" ht="15">
      <c r="A46" t="s">
        <v>327</v>
      </c>
      <c r="B46">
        <v>10</v>
      </c>
      <c r="C46">
        <v>0.055</v>
      </c>
      <c r="D46">
        <f>C46*D$4</f>
        <v>0.0626027966376607</v>
      </c>
      <c r="E46">
        <f>D46*E$4</f>
        <v>0.08844022286595604</v>
      </c>
      <c r="F46">
        <f>D46*F$4</f>
        <v>0.0850959814695722</v>
      </c>
    </row>
    <row r="47" spans="1:12" ht="15">
      <c r="A47" t="s">
        <v>372</v>
      </c>
      <c r="B47">
        <v>10</v>
      </c>
      <c r="C47">
        <v>0.055</v>
      </c>
      <c r="D47">
        <f>C47*D$4</f>
        <v>0.0626027966376607</v>
      </c>
      <c r="E47">
        <f>D47*E$4</f>
        <v>0.08844022286595604</v>
      </c>
      <c r="F47">
        <f>D47*F$4</f>
        <v>0.0850959814695722</v>
      </c>
    </row>
    <row r="48" spans="1:12" ht="15"/>
    <row r="49" spans="1:12" ht="15">
      <c r="A49" t="s">
        <v>748</v>
      </c>
    </row>
    <row r="50" spans="1:12" ht="15">
      <c r="A50" t="s">
        <v>327</v>
      </c>
      <c r="B50">
        <v>23</v>
      </c>
      <c r="C50">
        <v>0.07</v>
      </c>
      <c r="D50">
        <f>C50*D$4</f>
        <v>0.07967628662975</v>
      </c>
      <c r="E50">
        <f>D50*E$4</f>
        <v>0.11256028364758043</v>
      </c>
      <c r="F50">
        <f>D50*F$4</f>
        <v>0.1083039764158192</v>
      </c>
    </row>
    <row r="51" spans="1:12" ht="15">
      <c r="A51" t="s">
        <v>373</v>
      </c>
      <c r="B51">
        <v>20</v>
      </c>
      <c r="C51">
        <v>0.055</v>
      </c>
      <c r="D51">
        <f>C51*D$4</f>
        <v>0.0626027966376607</v>
      </c>
      <c r="E51">
        <f>D51*E$4</f>
        <v>0.08844022286595604</v>
      </c>
      <c r="F51">
        <f>D51*F$4</f>
        <v>0.0850959814695722</v>
      </c>
    </row>
    <row r="52" spans="1:12" ht="15">
      <c r="A52" t="s">
        <v>370</v>
      </c>
      <c r="B52">
        <v>20</v>
      </c>
      <c r="C52">
        <v>0.015</v>
      </c>
      <c r="D52">
        <f>C52*D$4</f>
        <v>0.017073489992089283</v>
      </c>
      <c r="E52">
        <f>D52*E$4</f>
        <v>0.024120060781624375</v>
      </c>
      <c r="F52">
        <f>D52*F$4</f>
        <v>0.023207994946246965</v>
      </c>
    </row>
    <row r="53" spans="1:12" ht="15"/>
    <row r="54" spans="1:12" ht="15">
      <c r="A54" t="s">
        <v>512</v>
      </c>
    </row>
    <row r="55" spans="1:12" ht="15">
      <c r="A55" t="s">
        <v>327</v>
      </c>
      <c r="B55">
        <v>18</v>
      </c>
      <c r="C55">
        <v>0.075</v>
      </c>
      <c r="D55">
        <f>C55*D$4</f>
        <v>0.08536744996044641</v>
      </c>
      <c r="E55">
        <f>D55*E$4</f>
        <v>0.12060030390812188</v>
      </c>
      <c r="F55">
        <f>D55*F$4</f>
        <v>0.11603997473123483</v>
      </c>
    </row>
    <row r="56" spans="1:12" ht="15">
      <c r="A56" t="s">
        <v>373</v>
      </c>
      <c r="B56">
        <v>20</v>
      </c>
      <c r="C56">
        <v>0.02</v>
      </c>
      <c r="D56">
        <f>C56*D$4</f>
        <v>0.022764653322785714</v>
      </c>
      <c r="E56">
        <f>D56*E$4</f>
        <v>0.03216008104216584</v>
      </c>
      <c r="F56">
        <f>D56*F$4</f>
        <v>0.030943993261662625</v>
      </c>
    </row>
    <row r="57" spans="1:12" ht="15"/>
    <row r="58" spans="1:12" ht="15">
      <c r="A58" t="s">
        <v>1189</v>
      </c>
    </row>
    <row r="59" spans="1:12" ht="15">
      <c r="A59" t="s">
        <v>317</v>
      </c>
      <c r="B59">
        <v>20</v>
      </c>
      <c r="C59">
        <v>0.18</v>
      </c>
      <c r="D59">
        <f>C59*D$4</f>
        <v>0.2048818799050714</v>
      </c>
      <c r="E59">
        <f>D59*E$4</f>
        <v>0.2894407293794925</v>
      </c>
      <c r="F59">
        <f>D59*F$4</f>
        <v>0.2784959393549636</v>
      </c>
    </row>
    <row r="60" spans="1:12" ht="15">
      <c r="A60" t="s">
        <v>360</v>
      </c>
      <c r="B60">
        <v>20</v>
      </c>
      <c r="C60">
        <v>0.17</v>
      </c>
      <c r="D60">
        <f>C60*D$4</f>
        <v>0.19349955324367857</v>
      </c>
      <c r="E60">
        <f>D60*E$4</f>
        <v>0.27336068885840964</v>
      </c>
      <c r="F60">
        <f>D60*F$4</f>
        <v>0.2630239427241323</v>
      </c>
    </row>
    <row r="61" spans="3:12" ht="15"/>
    <row r="62" spans="1:12" ht="15">
      <c r="A62" t="s">
        <v>568</v>
      </c>
      <c r="B62">
        <v>15</v>
      </c>
      <c r="C62">
        <v>0.04</v>
      </c>
      <c r="D62">
        <f>C62*D$4</f>
        <v>0.04552930664557143</v>
      </c>
      <c r="E62">
        <f>D62*E$4</f>
        <v>0.06432016208433168</v>
      </c>
      <c r="F62">
        <f>D62*F$4</f>
        <v>0.06188798652332525</v>
      </c>
    </row>
    <row r="63" spans="3:12" ht="15"/>
    <row r="64" spans="1:6" ht="15">
      <c r="A64" t="s">
        <v>548</v>
      </c>
    </row>
    <row r="65" spans="1:6" ht="15">
      <c r="A65" t="s">
        <v>769</v>
      </c>
    </row>
    <row r="66" spans="1:6" ht="15">
      <c r="A66" t="s">
        <v>898</v>
      </c>
    </row>
    <row r="67" ht="15"/>
    <row r="68" ht="15"/>
    <row r="69" ht="15"/>
    <row r="70" ht="15"/>
    <row r="71" ht="15"/>
    <row r="72" ht="15"/>
    <row r="73" ht="15"/>
    <row r="74" ht="15"/>
    <row r="75" ht="15"/>
    <row r="76" ht="15"/>
    <row r="77" ht="15"/>
    <row r="78" ht="15"/>
  </sheetData>
  <sheetProtection/>
  <mergeCells count="3">
    <mergeCell ref="A64:F64"/>
    <mergeCell ref="A65:F65"/>
    <mergeCell ref="A66:F66"/>
  </mergeCells>
  <printOptions gridLines="1"/>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H47"/>
  <sheetViews>
    <sheetView defaultGridColor="0" colorId="0" workbookViewId="0" topLeftCell="A10">
      <pane topLeftCell="A1" activePane="topLeft" state="split"/>
      <selection pane="topLeft" activeCell="A35" sqref="A35"/>
    </sheetView>
  </sheetViews>
  <sheetFormatPr defaultColWidth="7.10546875" defaultRowHeight="15"/>
  <cols>
    <col min="1" max="1" width="20.10546875" customWidth="1"/>
    <col min="2" max="2" width="5.77734375" customWidth="1"/>
    <col min="3" max="3" width="8.88671875" customWidth="1"/>
    <col min="4" max="4" width="8.6640625" customWidth="1"/>
    <col min="5" max="5" width="8.5546875" customWidth="1"/>
    <col min="6" max="6" width="10.3359375" customWidth="1"/>
    <col min="7" max="7" width="21.99609375" customWidth="1"/>
    <col min="8" max="255" width="6.6640625" customWidth="1"/>
  </cols>
  <sheetData>
    <row r="1" ht="15">
      <c r="A1" t="s">
        <v>1119</v>
      </c>
    </row>
    <row r="2" spans="1:3" ht="15"/>
    <row r="3" spans="1:3" ht="15">
      <c r="C3" t="s">
        <v>1233</v>
      </c>
    </row>
    <row r="4" spans="1:6" ht="15">
      <c r="D4">
        <f>Exchange!C4</f>
        <v>1.4127200000000002</v>
      </c>
      <c r="E4">
        <f>Exchange!D4</f>
        <v>1.3593000000000002</v>
      </c>
    </row>
    <row r="5" spans="1:6" ht="15">
      <c r="B5" t="s">
        <v>1353</v>
      </c>
      <c r="C5" t="s">
        <v>29</v>
      </c>
      <c r="D5" t="s">
        <v>588</v>
      </c>
      <c r="E5" t="s">
        <v>1291</v>
      </c>
      <c r="F5" t="s">
        <v>643</v>
      </c>
    </row>
    <row r="6" spans="1:6" ht="15">
      <c r="A6">
        <v>2005</v>
      </c>
    </row>
    <row r="7" spans="1:6" ht="15">
      <c r="A7" t="s">
        <v>1324</v>
      </c>
      <c r="B7">
        <v>20</v>
      </c>
    </row>
    <row r="8" spans="1:6" ht="15">
      <c r="A8" t="s">
        <v>169</v>
      </c>
      <c r="C8">
        <v>0.073</v>
      </c>
      <c r="D8">
        <f>C8*D$4</f>
        <v>0.10312856000000001</v>
      </c>
      <c r="E8">
        <f>C8*E$4</f>
        <v>0.09922890000000001</v>
      </c>
    </row>
    <row r="9" spans="1:6" ht="15">
      <c r="A9" t="s">
        <v>168</v>
      </c>
      <c r="C9">
        <v>0.0846</v>
      </c>
      <c r="D9">
        <f>C9*D$4</f>
        <v>0.11951611200000001</v>
      </c>
      <c r="E9">
        <f>C9*E$4</f>
        <v>0.11499678</v>
      </c>
    </row>
    <row r="10" spans="1:6" ht="15"/>
    <row r="11" spans="1:8" ht="15">
      <c r="A11">
        <v>2009</v>
      </c>
      <c r="D11" s="33"/>
    </row>
    <row r="12" spans="1:5" ht="15">
      <c r="A12" t="s">
        <v>1011</v>
      </c>
    </row>
    <row r="13" spans="1:7" ht="15">
      <c r="A13" t="s">
        <v>46</v>
      </c>
      <c r="B13">
        <v>25</v>
      </c>
      <c r="C13">
        <v>0.55</v>
      </c>
      <c r="D13">
        <f>C13*D$4</f>
        <v>0.7769960000000001</v>
      </c>
      <c r="E13">
        <f>C13*E$4</f>
        <v>0.7476150000000001</v>
      </c>
      <c r="F13" s="28">
        <v>-0.05</v>
      </c>
      <c r="G13" t="s">
        <v>645</v>
      </c>
    </row>
    <row r="14" spans="1:8" ht="15">
      <c r="A14" t="s">
        <v>60</v>
      </c>
      <c r="B14">
        <v>20</v>
      </c>
      <c r="C14">
        <v>0.45</v>
      </c>
      <c r="D14">
        <f>C14*D$4</f>
        <v>0.6357240000000001</v>
      </c>
      <c r="E14">
        <f>C14*E$4</f>
        <v>0.6116850000000001</v>
      </c>
      <c r="G14" t="s">
        <v>547</v>
      </c>
    </row>
    <row r="15" spans="1:6" ht="15">
      <c r="A15" t="s">
        <v>98</v>
      </c>
      <c r="B15">
        <v>20</v>
      </c>
      <c r="C15">
        <v>0.4</v>
      </c>
      <c r="D15">
        <f>C15*D$4</f>
        <v>0.5650880000000001</v>
      </c>
      <c r="E15">
        <f>C15*E$4</f>
        <v>0.5437200000000001</v>
      </c>
    </row>
    <row r="16" spans="1:6" ht="15">
      <c r="A16" t="s">
        <v>59</v>
      </c>
      <c r="B16">
        <v>20</v>
      </c>
      <c r="C16">
        <v>0.5</v>
      </c>
      <c r="D16">
        <f>C16*D$4</f>
        <v>0.7063600000000001</v>
      </c>
      <c r="E16">
        <f>C16*E$4</f>
        <v>0.6796500000000001</v>
      </c>
    </row>
    <row r="17" spans="1:6" ht="15">
      <c r="A17" t="s">
        <v>97</v>
      </c>
      <c r="B17">
        <v>20</v>
      </c>
      <c r="C17">
        <v>0.45</v>
      </c>
      <c r="D17">
        <f>C17*D$4</f>
        <v>0.6357240000000001</v>
      </c>
      <c r="E17">
        <f>C17*E$4</f>
        <v>0.6116850000000001</v>
      </c>
    </row>
    <row r="18" spans="1:6" ht="15">
      <c r="D18" s="33"/>
      <c r="E18" s="33"/>
    </row>
    <row r="19" spans="1:6" ht="15">
      <c r="A19">
        <v>2008</v>
      </c>
    </row>
    <row r="20" spans="1:6" ht="15">
      <c r="A20" t="s">
        <v>1188</v>
      </c>
      <c r="B20">
        <v>20</v>
      </c>
    </row>
    <row r="21" spans="1:6" ht="15">
      <c r="A21" t="s">
        <v>77</v>
      </c>
      <c r="C21">
        <v>0.25</v>
      </c>
      <c r="D21">
        <f>C21*D$4</f>
        <v>0.35318000000000005</v>
      </c>
      <c r="E21">
        <f>C21*E$4</f>
        <v>0.33982500000000004</v>
      </c>
    </row>
    <row r="22" spans="1:6" ht="15">
      <c r="A22" t="s">
        <v>76</v>
      </c>
      <c r="C22">
        <v>0.27</v>
      </c>
      <c r="D22">
        <f>C22*D$4</f>
        <v>0.38143440000000006</v>
      </c>
      <c r="E22">
        <f>C22*E$4</f>
        <v>0.3670110000000001</v>
      </c>
    </row>
    <row r="23" spans="1:6" ht="15">
      <c r="A23" t="s">
        <v>120</v>
      </c>
      <c r="C23">
        <v>0.23</v>
      </c>
      <c r="D23">
        <f>C23*D$4</f>
        <v>0.32492560000000004</v>
      </c>
      <c r="E23">
        <f>C23*E$4</f>
        <v>0.31263900000000006</v>
      </c>
    </row>
    <row r="24" spans="1:6" ht="15">
      <c r="A24" t="s">
        <v>119</v>
      </c>
      <c r="C24">
        <v>0.25</v>
      </c>
      <c r="D24">
        <f>C24*D$4</f>
        <v>0.35318000000000005</v>
      </c>
      <c r="E24">
        <f>C24*E$4</f>
        <v>0.33982500000000004</v>
      </c>
    </row>
    <row r="25" spans="1:6" ht="15"/>
    <row r="26" spans="1:6" ht="15">
      <c r="A26" t="s">
        <v>659</v>
      </c>
      <c r="B26">
        <v>20</v>
      </c>
    </row>
    <row r="27" spans="1:6" ht="15">
      <c r="A27" t="s">
        <v>169</v>
      </c>
      <c r="C27">
        <v>0.073</v>
      </c>
      <c r="D27">
        <f>C27*D$4</f>
        <v>0.10312856000000001</v>
      </c>
      <c r="E27">
        <f>C27*E$4</f>
        <v>0.09922890000000001</v>
      </c>
    </row>
    <row r="28" spans="1:6" ht="15">
      <c r="A28" t="s">
        <v>168</v>
      </c>
      <c r="C28">
        <v>0.0846</v>
      </c>
      <c r="D28">
        <f>C28*D$4</f>
        <v>0.11951611200000001</v>
      </c>
      <c r="E28">
        <f>C28*E$4</f>
        <v>0.11499678</v>
      </c>
    </row>
    <row r="29" spans="1:6" ht="15">
      <c r="A29" t="s">
        <v>265</v>
      </c>
    </row>
    <row r="30" spans="1:6" ht="15">
      <c r="A30" t="s">
        <v>15</v>
      </c>
    </row>
    <row r="31" spans="1:6" ht="15">
      <c r="A31" t="s">
        <v>909</v>
      </c>
      <c r="D31" s="33"/>
      <c r="E31" s="33"/>
    </row>
    <row r="32" spans="1:6" ht="15">
      <c r="A32" t="s">
        <v>781</v>
      </c>
      <c r="D32" s="33"/>
      <c r="E32" s="33"/>
    </row>
    <row r="33" spans="1:6" ht="15">
      <c r="A33" t="s">
        <v>1152</v>
      </c>
    </row>
    <row r="34" spans="1:6" ht="15">
      <c r="A34" t="s">
        <v>759</v>
      </c>
    </row>
    <row r="35" ht="15"/>
    <row r="36" ht="15"/>
    <row r="37" ht="15"/>
    <row r="38" ht="15"/>
    <row r="39" ht="15"/>
    <row r="40" ht="15"/>
    <row r="41" ht="15"/>
    <row r="42" ht="15"/>
    <row r="43" ht="15"/>
    <row r="44" ht="15"/>
    <row r="45" ht="15"/>
    <row r="46" ht="15"/>
    <row r="47" ht="15"/>
  </sheetData>
  <sheetProtection/>
  <mergeCells count="1">
    <mergeCell ref="A30:F30"/>
  </mergeCells>
  <printOptions gridLines="1"/>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40"/>
  <sheetViews>
    <sheetView defaultGridColor="0" colorId="0" workbookViewId="0" topLeftCell="A1">
      <pane topLeftCell="A1" activePane="topLeft" state="split"/>
      <selection pane="topLeft" activeCell="C9" sqref="C9"/>
    </sheetView>
  </sheetViews>
  <sheetFormatPr defaultColWidth="7.10546875" defaultRowHeight="15"/>
  <cols>
    <col min="1" max="1" width="18.77734375" customWidth="1"/>
    <col min="2" max="2" width="6.6640625" customWidth="1"/>
    <col min="3" max="3" width="6.77734375" customWidth="1"/>
    <col min="4" max="4" width="6.6640625" customWidth="1"/>
    <col min="5" max="5" width="8.21484375" customWidth="1"/>
    <col min="6" max="7" width="6.6640625" customWidth="1"/>
    <col min="8" max="8" width="13.4453125" customWidth="1"/>
    <col min="9" max="9" width="8.77734375" customWidth="1"/>
    <col min="10" max="10" width="9.77734375" customWidth="1"/>
    <col min="11" max="256" width="6.6640625" customWidth="1"/>
  </cols>
  <sheetData>
    <row r="1" spans="1:8" ht="15">
      <c r="A1" t="s">
        <v>706</v>
      </c>
    </row>
    <row r="2" spans="1:2" ht="15">
      <c r="A2" t="s">
        <v>513</v>
      </c>
    </row>
    <row r="3" spans="1:10" ht="15">
      <c r="B3" t="s">
        <v>1316</v>
      </c>
      <c r="C3" t="s">
        <v>1073</v>
      </c>
      <c r="D3" t="s">
        <v>810</v>
      </c>
      <c r="E3" t="s">
        <v>555</v>
      </c>
    </row>
    <row r="4" spans="1:9" ht="15">
      <c r="A4" t="s">
        <v>534</v>
      </c>
      <c r="B4">
        <f>Austria!F5</f>
        <v>0.10666036000000001</v>
      </c>
      <c r="C4">
        <f>Austria!F8</f>
        <v>0.6495686560000001</v>
      </c>
      <c r="E4">
        <f>Austria!F25</f>
        <v>0.23945604000000004</v>
      </c>
    </row>
    <row r="5" spans="1:9" ht="15">
      <c r="A5" t="s">
        <v>577</v>
      </c>
      <c r="B5">
        <f>Brazil!F6</f>
        <v>0.077982144</v>
      </c>
      <c r="D5">
        <f>Brazil!F9</f>
        <v>0.055096080000000006</v>
      </c>
      <c r="E5">
        <f>Brazil!F7</f>
        <v>0.068799464</v>
      </c>
    </row>
    <row r="6" spans="1:9" ht="15">
      <c r="A6" t="s">
        <v>589</v>
      </c>
      <c r="C6">
        <f>'California CSI'!F8</f>
        <v>0.52</v>
      </c>
    </row>
    <row r="7" spans="1:10" ht="15">
      <c r="A7" t="s">
        <v>631</v>
      </c>
      <c r="B7">
        <f>'Czech Republic'!F5</f>
        <v>0.12177646400000001</v>
      </c>
      <c r="C7">
        <f>'Czech Republic'!F7</f>
        <v>0.7473288800000002</v>
      </c>
    </row>
    <row r="8" spans="1:10" ht="15">
      <c r="A8" t="s">
        <v>728</v>
      </c>
      <c r="B8">
        <f>France!F8</f>
        <v>0.11584304000000002</v>
      </c>
      <c r="C8">
        <f>France!F160</f>
        <v>0.8490447200000001</v>
      </c>
      <c r="D8">
        <f>France!F64</f>
        <v>0.07755832800000001</v>
      </c>
      <c r="E8">
        <f>France!F37+France!F40</f>
        <v>0.15539920000000002</v>
      </c>
    </row>
    <row r="9" spans="1:9" ht="15">
      <c r="A9" t="s">
        <v>739</v>
      </c>
      <c r="B9">
        <f>'Germany Old'!F10</f>
        <v>0.1133651713885824</v>
      </c>
      <c r="C9">
        <f>'Germany Old'!F43</f>
        <v>0.6604466000000001</v>
      </c>
      <c r="D9">
        <f>'Germany Old'!F58</f>
        <v>0.10408598007546023</v>
      </c>
      <c r="E9">
        <f>'Germany Old'!F74</f>
        <v>0.1529321717568793</v>
      </c>
    </row>
    <row r="10" spans="1:9" ht="15">
      <c r="A10" t="s">
        <v>861</v>
      </c>
      <c r="C10">
        <f>Italy!N7</f>
        <v>0.7628688000000001</v>
      </c>
    </row>
    <row r="11" spans="1:9" ht="15">
      <c r="A11" t="s">
        <v>905</v>
      </c>
      <c r="B11">
        <f>Minnesota!$F6</f>
        <v>0.049886382696976386</v>
      </c>
      <c r="C11">
        <f>Minnesota!$F6</f>
        <v>0.049886382696976386</v>
      </c>
      <c r="D11">
        <f>Minnesota!$F6</f>
        <v>0.049886382696976386</v>
      </c>
      <c r="E11">
        <f>Minnesota!$F6</f>
        <v>0.049886382696976386</v>
      </c>
    </row>
    <row r="12" spans="1:9" ht="15">
      <c r="A12" t="s">
        <v>985</v>
      </c>
      <c r="B12">
        <f>'Ontario SOC'!D5</f>
        <v>0.1104</v>
      </c>
      <c r="C12">
        <f>'Ontario SOC'!D7</f>
        <v>0.42</v>
      </c>
      <c r="D12">
        <f>'Ontario SOC'!D9</f>
        <v>0.1104</v>
      </c>
      <c r="E12">
        <f>'Ontario SOC'!D12</f>
        <v>0.1104</v>
      </c>
    </row>
    <row r="13" spans="1:9" ht="15">
      <c r="A13" t="s">
        <v>1023</v>
      </c>
      <c r="B13">
        <f>Portugal!I6</f>
        <v>0.11160488000000002</v>
      </c>
      <c r="C13">
        <f>Portugal!I18</f>
        <v>0</v>
      </c>
      <c r="D13">
        <f>Portugal!I29</f>
        <v>0.11584304000000002</v>
      </c>
    </row>
    <row r="14" spans="1:9" ht="15">
      <c r="A14" t="s">
        <v>1216</v>
      </c>
      <c r="C14">
        <f>'South Korea'!G15</f>
        <v>0.8002469711017378</v>
      </c>
    </row>
    <row r="15" spans="1:9" ht="15">
      <c r="A15" t="s">
        <v>1218</v>
      </c>
      <c r="B15">
        <f>'Spain RD 661 2007'!D8</f>
        <v>1.1044644960000003</v>
      </c>
      <c r="C15">
        <f>'Spain RD 661 2007'!D14</f>
        <v>0</v>
      </c>
      <c r="E15">
        <f>'Spain RD 661 2007'!D49</f>
        <v>0.19712105976000002</v>
      </c>
    </row>
    <row r="16" spans="1:9" ht="15">
      <c r="A16" t="s">
        <v>1283</v>
      </c>
      <c r="B16">
        <f>Turkey!F6</f>
        <v>0.07769960000000001</v>
      </c>
    </row>
    <row r="17" spans="1:9" ht="15">
      <c r="A17" t="s">
        <v>1299</v>
      </c>
      <c r="C17">
        <f>'Washington State Old'!F11</f>
        <v>0.5612218053409842</v>
      </c>
    </row>
    <row r="18" spans="1:9" ht="15">
      <c r="A18" t="s">
        <v>963</v>
      </c>
    </row>
    <row r="19" spans="1:9" ht="15"/>
    <row r="20" spans="1:9" ht="15">
      <c r="A20" t="s">
        <v>707</v>
      </c>
    </row>
    <row r="21" spans="1:9" ht="15">
      <c r="A21" t="s">
        <v>513</v>
      </c>
    </row>
    <row r="22" spans="1:9" ht="15">
      <c r="B22" t="s">
        <v>1316</v>
      </c>
      <c r="C22" t="s">
        <v>1073</v>
      </c>
      <c r="D22" t="s">
        <v>810</v>
      </c>
      <c r="E22" t="s">
        <v>555</v>
      </c>
    </row>
    <row r="23" spans="1:9" ht="15">
      <c r="A23" t="s">
        <v>534</v>
      </c>
      <c r="B23">
        <f>Austria!G5</f>
        <v>0.10262715000000001</v>
      </c>
      <c r="C23">
        <f>Austria!G8</f>
        <v>0.6250061400000001</v>
      </c>
      <c r="E23">
        <f>Austria!G25</f>
        <v>0.23040135000000003</v>
      </c>
    </row>
    <row r="24" spans="1:9" ht="15">
      <c r="A24" t="s">
        <v>577</v>
      </c>
      <c r="B24">
        <f>Brazil!G6</f>
        <v>0.07503336000000001</v>
      </c>
      <c r="D24">
        <f>Brazil!G9</f>
        <v>0.05301270000000001</v>
      </c>
      <c r="E24">
        <f>Brazil!G7</f>
        <v>0.06619791000000001</v>
      </c>
    </row>
    <row r="25" spans="1:9" ht="15">
      <c r="A25" t="s">
        <v>589</v>
      </c>
      <c r="C25">
        <f>'California CSI'!G31</f>
        <v>0</v>
      </c>
    </row>
    <row r="26" spans="1:9" ht="15">
      <c r="A26" t="s">
        <v>631</v>
      </c>
      <c r="B26">
        <f>'Czech Republic'!G5</f>
        <v>0.11717166000000001</v>
      </c>
      <c r="C26">
        <f>'Czech Republic'!G7</f>
        <v>0.7190697000000001</v>
      </c>
    </row>
    <row r="27" spans="1:9" ht="15">
      <c r="A27" t="s">
        <v>728</v>
      </c>
      <c r="B27">
        <f>France!G8</f>
        <v>0.11146260000000002</v>
      </c>
      <c r="C27">
        <f>France!G160</f>
        <v>0.8169393</v>
      </c>
      <c r="D27">
        <f>France!G64</f>
        <v>0.07462557</v>
      </c>
      <c r="E27">
        <f>France!G37</f>
        <v>0.12233700000000002</v>
      </c>
    </row>
    <row r="28" spans="1:9" ht="15">
      <c r="A28" t="s">
        <v>739</v>
      </c>
      <c r="B28">
        <f>'Germany Old'!G10</f>
        <v>0.109078428470256</v>
      </c>
      <c r="C28">
        <f>'Germany Old'!G43</f>
        <v>0.6354727500000001</v>
      </c>
      <c r="D28">
        <f>'Germany Old'!G58</f>
        <v>0.10015011659534309</v>
      </c>
      <c r="E28">
        <f>'Germany Old'!G74</f>
        <v>0.14714925892542471</v>
      </c>
    </row>
    <row r="29" spans="1:9" ht="15">
      <c r="A29" t="s">
        <v>861</v>
      </c>
      <c r="C29">
        <f>Italy!O7</f>
        <v>0.7340220000000002</v>
      </c>
    </row>
    <row r="30" spans="1:9" ht="15">
      <c r="A30" t="s">
        <v>905</v>
      </c>
      <c r="B30">
        <f>Minnesota!E22</f>
        <v>0.048</v>
      </c>
    </row>
    <row r="31" spans="1:9" ht="15">
      <c r="A31" t="s">
        <v>985</v>
      </c>
      <c r="B31">
        <f>'Ontario SOC'!E5</f>
        <v>0.10622538082564131</v>
      </c>
      <c r="C31">
        <f>'Ontario SOC'!E7</f>
        <v>0.4041182966192876</v>
      </c>
      <c r="D31">
        <f>'Ontario SOC'!E9</f>
        <v>0.10622538082564131</v>
      </c>
      <c r="E31">
        <f>'Ontario SOC'!E12</f>
        <v>0.10622538082564131</v>
      </c>
    </row>
    <row r="32" spans="1:9" ht="15">
      <c r="A32" t="s">
        <v>1023</v>
      </c>
      <c r="B32">
        <f>Portugal!K6</f>
        <v>0.10738470000000001</v>
      </c>
      <c r="C32">
        <f>Portugal!K18</f>
        <v>0</v>
      </c>
      <c r="D32">
        <f>Portugal!K29</f>
        <v>0.11146260000000002</v>
      </c>
    </row>
    <row r="33" spans="1:9" ht="15">
      <c r="A33" t="s">
        <v>1216</v>
      </c>
      <c r="C33">
        <f>'South Korea'!H15</f>
        <v>0.7699867686580442</v>
      </c>
    </row>
    <row r="34" spans="1:9" ht="15">
      <c r="A34" t="s">
        <v>1218</v>
      </c>
      <c r="B34">
        <f>'Spain RD 661 2007'!E8</f>
        <v>1.0627007400000001</v>
      </c>
      <c r="C34">
        <f>'Spain RD 661 2007'!E14</f>
        <v>0</v>
      </c>
      <c r="E34">
        <f>'Spain RD 661 2007'!E49</f>
        <v>0.18966720690000002</v>
      </c>
    </row>
    <row r="35" spans="1:5" ht="15">
      <c r="A35" t="s">
        <v>1283</v>
      </c>
      <c r="B35">
        <f>Turkey!G6</f>
        <v>0.07476150000000001</v>
      </c>
    </row>
    <row r="36" spans="1:5" ht="15">
      <c r="A36" t="s">
        <v>1300</v>
      </c>
      <c r="C36">
        <f>'Washington State Old'!G11</f>
        <v>0.5399999999999999</v>
      </c>
    </row>
    <row r="37" ht="15">
      <c r="A37" t="s">
        <v>964</v>
      </c>
    </row>
    <row r="38" ht="15"/>
    <row r="39" ht="15"/>
    <row r="40" ht="15"/>
  </sheetData>
  <sheetProtection/>
  <printOptions gridLines="1"/>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G18"/>
  <sheetViews>
    <sheetView defaultGridColor="0" colorId="0" workbookViewId="0" topLeftCell="A1">
      <pane topLeftCell="A1" activePane="topLeft" state="split"/>
      <selection pane="topLeft" activeCell="A1" sqref="A1"/>
    </sheetView>
  </sheetViews>
  <sheetFormatPr defaultColWidth="7.10546875" defaultRowHeight="15"/>
  <cols>
    <col min="1" max="1" width="8.4453125" customWidth="1"/>
    <col min="2" max="5" width="6.6640625" customWidth="1"/>
    <col min="6" max="7" width="7.77734375" customWidth="1"/>
    <col min="8" max="256" width="6.6640625" customWidth="1"/>
  </cols>
  <sheetData>
    <row r="1" ht="15">
      <c r="A1" t="s">
        <v>1120</v>
      </c>
    </row>
    <row r="2" ht="15"/>
    <row r="3" spans="1:7" ht="15">
      <c r="C3" t="s">
        <v>732</v>
      </c>
      <c r="D3" t="s">
        <v>603</v>
      </c>
      <c r="E3" t="s">
        <v>1233</v>
      </c>
      <c r="F3">
        <v>1.40509</v>
      </c>
      <c r="G3">
        <v>1.20355</v>
      </c>
    </row>
    <row r="4" spans="1:7" ht="15">
      <c r="B4" t="s">
        <v>1353</v>
      </c>
      <c r="C4" t="s">
        <v>754</v>
      </c>
      <c r="D4" t="s">
        <v>699</v>
      </c>
      <c r="E4" t="s">
        <v>29</v>
      </c>
      <c r="F4" t="s">
        <v>588</v>
      </c>
      <c r="G4" t="s">
        <v>1291</v>
      </c>
    </row>
    <row r="5" spans="1:7" ht="15">
      <c r="A5" t="s">
        <v>1220</v>
      </c>
      <c r="E5">
        <v>0.092</v>
      </c>
      <c r="F5">
        <f>E5*F$3</f>
        <v>0.12926827999999999</v>
      </c>
      <c r="G5">
        <f>E5*G$3</f>
        <v>0.1107266</v>
      </c>
    </row>
    <row r="6" spans="1:7" ht="15">
      <c r="A6" t="s">
        <v>561</v>
      </c>
    </row>
    <row r="7" spans="2:7" ht="15">
      <c r="E7">
        <v>0.129</v>
      </c>
      <c r="F7">
        <f>E7*F$3</f>
        <v>0.18125660999999998</v>
      </c>
      <c r="G7">
        <f>E7*G$3</f>
        <v>0.15525794999999998</v>
      </c>
    </row>
    <row r="8" spans="1:7" ht="15">
      <c r="E8">
        <v>0.115</v>
      </c>
      <c r="F8">
        <f>E8*F$3</f>
        <v>0.16158535</v>
      </c>
      <c r="G8">
        <f>E8*G$3</f>
        <v>0.13840824999999998</v>
      </c>
    </row>
    <row r="9" spans="1:7" ht="15">
      <c r="A9" t="s">
        <v>924</v>
      </c>
    </row>
    <row r="10" spans="1:7" ht="15">
      <c r="A10" t="s">
        <v>925</v>
      </c>
    </row>
    <row r="11" spans="1:7" ht="15"/>
    <row r="12" spans="1:7" ht="15"/>
    <row r="13" spans="1:7" ht="15"/>
    <row r="14" spans="1:7" ht="15"/>
    <row r="15" spans="1:7" ht="15"/>
    <row r="16" spans="1:7" ht="15"/>
    <row r="17" spans="5:7" ht="15"/>
    <row r="18" spans="5:7" ht="15"/>
  </sheetData>
  <sheetProtection/>
  <printOptions gridLines="1"/>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E38"/>
  <sheetViews>
    <sheetView defaultGridColor="0" colorId="0" workbookViewId="0" topLeftCell="A1">
      <pane topLeftCell="A1" activePane="topLeft" state="split"/>
      <selection pane="topLeft" activeCell="E6" sqref="E6"/>
    </sheetView>
  </sheetViews>
  <sheetFormatPr defaultColWidth="7.10546875" defaultRowHeight="15"/>
  <cols>
    <col min="1" max="1" width="22.3359375" style="0" customWidth="1"/>
    <col min="2" max="2" width="5.88671875" style="0" customWidth="1"/>
    <col min="3" max="3" width="8.88671875" customWidth="1"/>
    <col min="4" max="4" width="9.21484375" customWidth="1"/>
    <col min="5" max="5" width="9.10546875" customWidth="1"/>
  </cols>
  <sheetData>
    <row r="1" spans="1:5" ht="15">
      <c r="A1" t="s">
        <v>1065</v>
      </c>
    </row>
    <row r="2" spans="1:5" ht="15">
      <c r="A2" t="s">
        <v>892</v>
      </c>
    </row>
    <row r="3" spans="1:5" ht="15">
      <c r="C3" t="s">
        <v>1233</v>
      </c>
      <c r="D3">
        <f>Exchange!C4</f>
        <v>1.4127200000000002</v>
      </c>
      <c r="E3">
        <f>Exchange!D4</f>
        <v>1.3593000000000002</v>
      </c>
    </row>
    <row r="4" spans="1:5" ht="15">
      <c r="B4" t="s">
        <v>1353</v>
      </c>
      <c r="C4" t="s">
        <v>29</v>
      </c>
      <c r="D4" t="s">
        <v>588</v>
      </c>
      <c r="E4" t="s">
        <v>1291</v>
      </c>
    </row>
    <row r="5" spans="1:5" ht="15">
      <c r="A5" t="s">
        <v>1316</v>
      </c>
    </row>
    <row r="6" spans="1:5" ht="15">
      <c r="A6" t="s">
        <v>122</v>
      </c>
      <c r="B6">
        <v>10</v>
      </c>
      <c r="C6">
        <f>$E6/$E$3</f>
        <v>0.10299418818509527</v>
      </c>
      <c r="D6">
        <f>C6*D$3</f>
        <v>0.1455019495328478</v>
      </c>
      <c r="E6">
        <v>0.14</v>
      </c>
    </row>
    <row r="7" spans="1:5" ht="15">
      <c r="A7" t="s">
        <v>101</v>
      </c>
      <c r="B7">
        <v>10</v>
      </c>
      <c r="C7">
        <f>$E7/$E$3</f>
        <v>0.07724564113882144</v>
      </c>
      <c r="D7">
        <f>C7*D$3</f>
        <v>0.10912646214963585</v>
      </c>
      <c r="E7">
        <v>0.105</v>
      </c>
    </row>
    <row r="8" spans="1:5" ht="15">
      <c r="A8" t="s">
        <v>83</v>
      </c>
      <c r="B8">
        <v>10</v>
      </c>
      <c r="C8">
        <f>$E8/$E$3</f>
        <v>0.05517545795630103</v>
      </c>
      <c r="D8">
        <f>C8*D$3</f>
        <v>0.0779474729640256</v>
      </c>
      <c r="E8">
        <v>0.075</v>
      </c>
    </row>
    <row r="9" spans="3:5" ht="15"/>
    <row r="10" spans="1:5" ht="15">
      <c r="A10" t="s">
        <v>1175</v>
      </c>
    </row>
    <row r="11" spans="1:5" ht="15">
      <c r="A11" t="s">
        <v>110</v>
      </c>
      <c r="B11">
        <v>10</v>
      </c>
      <c r="C11">
        <f>$E11/$E$3</f>
        <v>0.1765614654601633</v>
      </c>
      <c r="D11">
        <f>C11*D$3</f>
        <v>0.24943191348488192</v>
      </c>
      <c r="E11">
        <v>0.24</v>
      </c>
    </row>
    <row r="12" spans="1:5" ht="15">
      <c r="A12" t="s">
        <v>110</v>
      </c>
      <c r="B12">
        <v>10</v>
      </c>
      <c r="C12">
        <f>$E12/$E$3</f>
        <v>0.14713455455013608</v>
      </c>
      <c r="D12">
        <f>C12*D$3</f>
        <v>0.20785992790406826</v>
      </c>
      <c r="E12">
        <v>0.2</v>
      </c>
    </row>
    <row r="13" ht="15"/>
    <row r="14" spans="1:5" ht="15">
      <c r="A14" t="s">
        <v>561</v>
      </c>
      <c r="B14">
        <v>10</v>
      </c>
      <c r="C14">
        <f>$E14/$E$3</f>
        <v>0.06253218568380783</v>
      </c>
      <c r="D14">
        <f>C14*D$3</f>
        <v>0.08834046935922901</v>
      </c>
      <c r="E14">
        <v>0.085</v>
      </c>
    </row>
    <row r="15" ht="15"/>
    <row r="16" spans="1:5" ht="15">
      <c r="A16" t="s">
        <v>838</v>
      </c>
    </row>
    <row r="17" spans="1:5" ht="15">
      <c r="A17" t="s">
        <v>809</v>
      </c>
    </row>
    <row r="18" spans="1:5" ht="15">
      <c r="A18" t="s">
        <v>851</v>
      </c>
    </row>
    <row r="19" spans="3:5" ht="15"/>
    <row r="20" spans="3:5" ht="15"/>
    <row r="21" spans="3:5" ht="15"/>
    <row r="22" spans="3:5" ht="15"/>
    <row r="23" spans="3:5" ht="15"/>
    <row r="24" spans="3:5" ht="15"/>
    <row r="25" spans="3:5" ht="15"/>
    <row r="26" spans="3:5" ht="15"/>
    <row r="27" spans="3:5" ht="15"/>
    <row r="28" spans="3:5" ht="15"/>
    <row r="29" spans="3:5" ht="15"/>
    <row r="30" spans="3:5" ht="15"/>
    <row r="31" spans="3:5" ht="15"/>
    <row r="32" spans="3:5" ht="15"/>
    <row r="33" ht="15"/>
    <row r="34" ht="15"/>
    <row r="35" ht="15"/>
    <row r="36" ht="15"/>
    <row r="37" ht="15"/>
    <row r="38" ht="15"/>
  </sheetData>
  <sheetProtection/>
  <mergeCells count="2">
    <mergeCell ref="A16:E16"/>
    <mergeCell ref="A17:E17"/>
  </mergeCells>
  <printOptions gridLines="1"/>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G8"/>
  <sheetViews>
    <sheetView defaultGridColor="0" colorId="0" workbookViewId="0" topLeftCell="A1">
      <pane topLeftCell="A1" activePane="topLeft" state="split"/>
      <selection pane="topLeft" activeCell="A1" sqref="A1"/>
    </sheetView>
  </sheetViews>
  <sheetFormatPr defaultColWidth="7.10546875" defaultRowHeight="15"/>
  <cols>
    <col min="1" max="1" width="16.21484375" style="0" customWidth="1"/>
    <col min="5" max="5" width="6.3359375" style="0" customWidth="1"/>
    <col min="6" max="6" width="9.21484375" style="0" customWidth="1"/>
    <col min="7" max="7" width="9.10546875" style="0" customWidth="1"/>
  </cols>
  <sheetData>
    <row r="1" ht="15">
      <c r="A1" t="s">
        <v>836</v>
      </c>
    </row>
    <row r="2" spans="1:7" ht="15"/>
    <row r="3" spans="1:7" ht="15">
      <c r="C3" t="s">
        <v>732</v>
      </c>
      <c r="D3" t="s">
        <v>603</v>
      </c>
      <c r="E3" t="s">
        <v>1233</v>
      </c>
    </row>
    <row r="4" spans="1:7" ht="15">
      <c r="B4" t="s">
        <v>1353</v>
      </c>
      <c r="C4" t="s">
        <v>754</v>
      </c>
      <c r="D4" t="s">
        <v>699</v>
      </c>
      <c r="E4" t="s">
        <v>29</v>
      </c>
      <c r="F4" t="s">
        <v>588</v>
      </c>
      <c r="G4" t="s">
        <v>1291</v>
      </c>
    </row>
    <row r="5" ht="15">
      <c r="A5" t="s">
        <v>1013</v>
      </c>
    </row>
    <row r="6" spans="1:7" ht="15">
      <c r="A6" t="s">
        <v>237</v>
      </c>
      <c r="B6">
        <v>12</v>
      </c>
      <c r="G6">
        <v>0.27</v>
      </c>
    </row>
    <row r="8" ht="15">
      <c r="A8" t="s">
        <v>1223</v>
      </c>
    </row>
  </sheetData>
  <sheetProtection/>
  <printOptions gridLines="1"/>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G12"/>
  <sheetViews>
    <sheetView defaultGridColor="0" colorId="0" workbookViewId="0" topLeftCell="A1">
      <pane topLeftCell="A1" activePane="topLeft" state="split"/>
      <selection pane="topLeft" activeCell="G3" sqref="G3"/>
    </sheetView>
  </sheetViews>
  <sheetFormatPr defaultColWidth="7.10546875" defaultRowHeight="15"/>
  <cols>
    <col min="1" max="1" width="8.6640625" style="0" customWidth="1"/>
    <col min="4" max="4" width="6.88671875" style="0" customWidth="1"/>
    <col min="5" max="6" width="7.88671875" style="0" customWidth="1"/>
    <col min="7" max="7" width="10.4453125" style="0" customWidth="1"/>
  </cols>
  <sheetData>
    <row r="1" spans="1:7" ht="15">
      <c r="A1" t="s">
        <v>1103</v>
      </c>
    </row>
    <row r="2" spans="1:7" ht="15">
      <c r="A2">
        <v>39825</v>
      </c>
    </row>
    <row r="3" spans="1:7" ht="15">
      <c r="C3" t="s">
        <v>1233</v>
      </c>
      <c r="D3">
        <f>Exchange!N4</f>
        <v>64.3576</v>
      </c>
      <c r="E3">
        <f>Exchange!C4</f>
        <v>1.4127200000000002</v>
      </c>
      <c r="F3">
        <f>Exchange!D4</f>
        <v>1.3593000000000002</v>
      </c>
      <c r="G3" t="s">
        <v>643</v>
      </c>
    </row>
    <row r="4" spans="1:7" ht="15">
      <c r="B4" t="s">
        <v>1353</v>
      </c>
      <c r="C4" t="s">
        <v>847</v>
      </c>
      <c r="D4" t="s">
        <v>29</v>
      </c>
      <c r="E4" t="s">
        <v>588</v>
      </c>
      <c r="F4" t="s">
        <v>1291</v>
      </c>
      <c r="G4" t="s">
        <v>171</v>
      </c>
    </row>
    <row r="5" spans="2:7" ht="15"/>
    <row r="6" spans="1:7" ht="15">
      <c r="A6" t="s">
        <v>1175</v>
      </c>
      <c r="C6">
        <v>18.8</v>
      </c>
      <c r="D6">
        <f>C6/D3</f>
        <v>0.2921177918381046</v>
      </c>
      <c r="E6">
        <f>D6*E$3</f>
        <v>0.4126806468855272</v>
      </c>
      <c r="F6">
        <f>D6*F$3</f>
        <v>0.39707571444553563</v>
      </c>
    </row>
    <row r="12" ht="15">
      <c r="A12" t="s">
        <v>796</v>
      </c>
    </row>
  </sheetData>
  <sheetProtection/>
  <printOptions gridLines="1"/>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H11"/>
  <sheetViews>
    <sheetView defaultGridColor="0" colorId="0" workbookViewId="0" topLeftCell="A1">
      <pane topLeftCell="A1" activePane="topLeft" state="split"/>
      <selection pane="topLeft" activeCell="A1" sqref="A1"/>
    </sheetView>
  </sheetViews>
  <sheetFormatPr defaultColWidth="7.10546875" defaultRowHeight="15"/>
  <cols>
    <col min="1" max="1" width="25.88671875" style="0" customWidth="1"/>
    <col min="2" max="2" width="5.88671875" style="0" customWidth="1"/>
    <col min="3" max="3" width="8.5546875" style="0" customWidth="1"/>
    <col min="4" max="4" width="9.21484375" style="0" customWidth="1"/>
    <col min="5" max="5" width="6.3359375" style="0" customWidth="1"/>
    <col min="6" max="6" width="9.21484375" style="0" customWidth="1"/>
    <col min="7" max="7" width="9.10546875" style="0" customWidth="1"/>
    <col min="8" max="8" width="10.4453125" style="0" customWidth="1"/>
  </cols>
  <sheetData>
    <row r="1" spans="1:8" ht="15">
      <c r="A1" t="s">
        <v>1104</v>
      </c>
    </row>
    <row r="2" spans="1:8" ht="15">
      <c r="A2">
        <v>40005</v>
      </c>
    </row>
    <row r="3" spans="1:8" ht="15">
      <c r="C3" t="s">
        <v>732</v>
      </c>
      <c r="D3" t="s">
        <v>1233</v>
      </c>
      <c r="E3">
        <v>13956.94</v>
      </c>
      <c r="F3">
        <f>Exchange!C4</f>
        <v>1.4127200000000002</v>
      </c>
      <c r="G3">
        <f>Exchange!D4</f>
        <v>1.3593000000000002</v>
      </c>
      <c r="H3" t="s">
        <v>643</v>
      </c>
    </row>
    <row r="4" spans="1:8" ht="15">
      <c r="B4" t="s">
        <v>1353</v>
      </c>
      <c r="C4" t="s">
        <v>754</v>
      </c>
      <c r="D4" t="s">
        <v>856</v>
      </c>
      <c r="E4" t="s">
        <v>29</v>
      </c>
      <c r="F4" t="s">
        <v>588</v>
      </c>
      <c r="G4" t="s">
        <v>1291</v>
      </c>
      <c r="H4" t="s">
        <v>171</v>
      </c>
    </row>
    <row r="5" spans="1:8" ht="15">
      <c r="A5" t="s">
        <v>515</v>
      </c>
    </row>
    <row r="6" spans="1:8" ht="15">
      <c r="A6" t="s">
        <v>214</v>
      </c>
      <c r="D6">
        <v>1300</v>
      </c>
      <c r="E6">
        <f>D6/E$3</f>
        <v>0.0931436260383723</v>
      </c>
      <c r="F6">
        <f>E6*F$3</f>
        <v>0.13158586337692932</v>
      </c>
      <c r="G6">
        <f>E6*G$3</f>
        <v>0.12661013087395948</v>
      </c>
    </row>
    <row r="7" spans="1:8" ht="15">
      <c r="A7" t="s">
        <v>194</v>
      </c>
      <c r="D7">
        <v>900</v>
      </c>
      <c r="E7">
        <f>D7/E$3</f>
        <v>0.06448404879579621</v>
      </c>
      <c r="F7">
        <f>E7*F$3</f>
        <v>0.09109790541479723</v>
      </c>
      <c r="G7">
        <f>E7*G$3</f>
        <v>0.0876531675281258</v>
      </c>
    </row>
    <row r="8" spans="1:8" ht="15"/>
    <row r="9" ht="15">
      <c r="A9" t="s">
        <v>1045</v>
      </c>
    </row>
    <row r="10" ht="15">
      <c r="A10" t="s">
        <v>1250</v>
      </c>
    </row>
    <row r="11" ht="15">
      <c r="A11" t="s">
        <v>1211</v>
      </c>
    </row>
  </sheetData>
  <sheetProtection/>
  <printOptions gridLines="1"/>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I64"/>
  <sheetViews>
    <sheetView defaultGridColor="0" colorId="0" workbookViewId="0" topLeftCell="A19">
      <pane topLeftCell="A1" activePane="topLeft" state="split"/>
      <selection pane="topLeft" activeCell="A36" sqref="A36"/>
    </sheetView>
  </sheetViews>
  <sheetFormatPr defaultColWidth="7.10546875" defaultRowHeight="15"/>
  <cols>
    <col min="1" max="1" width="23.3359375" customWidth="1"/>
    <col min="2" max="2" width="5.77734375" customWidth="1"/>
    <col min="3" max="3" width="8.10546875" customWidth="1"/>
    <col min="4" max="4" width="7.88671875" customWidth="1"/>
    <col min="5" max="5" width="5.99609375" customWidth="1"/>
    <col min="6" max="6" width="8.6640625" customWidth="1"/>
    <col min="7" max="7" width="8.5546875" customWidth="1"/>
    <col min="8" max="8" width="9.77734375" customWidth="1"/>
    <col min="9" max="255" width="6.6640625" customWidth="1"/>
  </cols>
  <sheetData>
    <row r="1" spans="1:8" ht="15">
      <c r="A1" t="s">
        <v>854</v>
      </c>
    </row>
    <row r="2" spans="1:8" ht="15">
      <c r="A2">
        <v>40058</v>
      </c>
    </row>
    <row r="3" spans="1:8" ht="15">
      <c r="C3" t="s">
        <v>732</v>
      </c>
      <c r="D3" t="s">
        <v>603</v>
      </c>
      <c r="E3" t="s">
        <v>1233</v>
      </c>
      <c r="F3">
        <f>Exchange!C4</f>
        <v>1.4127200000000002</v>
      </c>
      <c r="G3">
        <f>Exchange!D4</f>
        <v>1.3593000000000002</v>
      </c>
      <c r="H3" t="s">
        <v>643</v>
      </c>
    </row>
    <row r="4" spans="1:8" ht="15">
      <c r="B4" t="s">
        <v>1353</v>
      </c>
      <c r="C4" t="s">
        <v>754</v>
      </c>
      <c r="D4" t="s">
        <v>699</v>
      </c>
      <c r="E4" t="s">
        <v>29</v>
      </c>
      <c r="F4" t="s">
        <v>588</v>
      </c>
      <c r="G4" t="s">
        <v>1291</v>
      </c>
      <c r="H4" t="s">
        <v>171</v>
      </c>
    </row>
    <row r="5" spans="1:8" ht="15">
      <c r="A5" t="s">
        <v>1307</v>
      </c>
      <c r="B5" t="s">
        <v>271</v>
      </c>
      <c r="E5">
        <v>0.22</v>
      </c>
      <c r="F5">
        <f>E5*F$3</f>
        <v>0.31079840000000003</v>
      </c>
      <c r="G5">
        <f>E5*G$3</f>
        <v>0.29904600000000003</v>
      </c>
    </row>
    <row r="6" spans="1:8" ht="15">
      <c r="A6" t="s">
        <v>853</v>
      </c>
    </row>
    <row r="7" spans="1:8" ht="15"/>
    <row r="8" spans="1:8" ht="15">
      <c r="A8" t="s">
        <v>1165</v>
      </c>
    </row>
    <row r="9" spans="1:8" ht="15"/>
    <row r="10" spans="1:8" ht="15">
      <c r="A10" t="s">
        <v>1316</v>
      </c>
    </row>
    <row r="11" spans="1:8" ht="15">
      <c r="A11" t="s">
        <v>376</v>
      </c>
      <c r="B11">
        <v>15</v>
      </c>
      <c r="E11">
        <v>0.057</v>
      </c>
      <c r="F11">
        <f>E11*F$3</f>
        <v>0.08052504000000002</v>
      </c>
      <c r="G11">
        <f>E11*G$3</f>
        <v>0.07748010000000001</v>
      </c>
    </row>
    <row r="12" spans="1:8" ht="15">
      <c r="A12" t="s">
        <v>329</v>
      </c>
      <c r="B12">
        <v>15</v>
      </c>
      <c r="E12">
        <v>0.059</v>
      </c>
      <c r="F12">
        <f>E12*F$3</f>
        <v>0.08335048</v>
      </c>
      <c r="G12">
        <f>E12*G$3</f>
        <v>0.08019870000000001</v>
      </c>
    </row>
    <row r="13" spans="1:9" ht="15">
      <c r="A13" t="s">
        <v>202</v>
      </c>
      <c r="B13">
        <v>15</v>
      </c>
      <c r="E13">
        <v>0.14</v>
      </c>
      <c r="F13">
        <f>E13*F$3</f>
        <v>0.19778080000000003</v>
      </c>
      <c r="G13">
        <f>E13*G$3</f>
        <v>0.19030200000000005</v>
      </c>
      <c r="I13" t="s">
        <v>1159</v>
      </c>
    </row>
    <row r="14" spans="1:9" ht="15">
      <c r="A14" t="s">
        <v>867</v>
      </c>
      <c r="B14">
        <v>15</v>
      </c>
      <c r="E14">
        <v>0.07</v>
      </c>
      <c r="F14">
        <f>E14*F$3</f>
        <v>0.09889040000000002</v>
      </c>
      <c r="G14">
        <f>E14*G$3</f>
        <v>0.09515100000000003</v>
      </c>
    </row>
    <row r="15" spans="1:9" ht="15">
      <c r="A15" t="s">
        <v>810</v>
      </c>
      <c r="B15">
        <v>15</v>
      </c>
      <c r="E15">
        <v>0.072</v>
      </c>
      <c r="F15">
        <f>E15*F$3</f>
        <v>0.10171584</v>
      </c>
      <c r="G15">
        <f>E15*G$3</f>
        <v>0.0978696</v>
      </c>
    </row>
    <row r="16" spans="1:9" ht="15">
      <c r="A16" t="s">
        <v>561</v>
      </c>
      <c r="B16">
        <v>15</v>
      </c>
      <c r="E16">
        <v>0.072</v>
      </c>
      <c r="F16">
        <f>E16*F$3</f>
        <v>0.10171584</v>
      </c>
      <c r="G16">
        <f>E16*G$3</f>
        <v>0.0978696</v>
      </c>
    </row>
    <row r="17" spans="1:9" ht="15">
      <c r="A17" t="s">
        <v>768</v>
      </c>
    </row>
    <row r="18" spans="1:9" ht="15">
      <c r="A18" t="s">
        <v>1243</v>
      </c>
    </row>
    <row r="19" spans="1:9" ht="15">
      <c r="A19" t="s">
        <v>394</v>
      </c>
    </row>
    <row r="20" spans="1:9" ht="15">
      <c r="A20" t="s">
        <v>421</v>
      </c>
    </row>
    <row r="21" spans="1:9" ht="15">
      <c r="A21" t="s">
        <v>1253</v>
      </c>
    </row>
    <row r="22" spans="1:9" ht="15">
      <c r="A22" t="s">
        <v>549</v>
      </c>
    </row>
    <row r="23" spans="1:9" ht="15">
      <c r="A23" t="s">
        <v>1254</v>
      </c>
    </row>
    <row r="24" spans="1:9" ht="15">
      <c r="A24" t="s">
        <v>445</v>
      </c>
    </row>
    <row r="25" spans="1:9" ht="15">
      <c r="A25" t="s">
        <v>499</v>
      </c>
    </row>
    <row r="26" spans="1:9" ht="15">
      <c r="A26" t="s">
        <v>1259</v>
      </c>
    </row>
    <row r="27" spans="1:9" ht="15">
      <c r="A27" t="s">
        <v>1260</v>
      </c>
    </row>
    <row r="28" spans="1:9" ht="15">
      <c r="A28" t="s">
        <v>872</v>
      </c>
    </row>
    <row r="29" spans="1:9" ht="15">
      <c r="A29" t="s">
        <v>458</v>
      </c>
    </row>
    <row r="30" spans="1:9" ht="15">
      <c r="A30" t="s">
        <v>817</v>
      </c>
    </row>
    <row r="31" spans="1:9" ht="15">
      <c r="A31" t="s">
        <v>17</v>
      </c>
    </row>
    <row r="32" spans="1:9" ht="15"/>
    <row r="33" spans="1:9" ht="15">
      <c r="A33" t="s">
        <v>855</v>
      </c>
    </row>
    <row r="34" spans="1:5" ht="15"/>
    <row r="35" spans="1:7" ht="15">
      <c r="A35" t="s">
        <v>899</v>
      </c>
      <c r="B35">
        <v>3</v>
      </c>
      <c r="E35">
        <v>0.19</v>
      </c>
      <c r="F35">
        <f>E35*F$3</f>
        <v>0.26841680000000007</v>
      </c>
      <c r="G35">
        <f>E35*G$3</f>
        <v>0.258267</v>
      </c>
    </row>
    <row r="36" spans="1:5" ht="15">
      <c r="A36" t="s">
        <v>526</v>
      </c>
    </row>
    <row r="37" spans="1:5" ht="15"/>
    <row r="38" spans="1:5" ht="15"/>
    <row r="39" spans="1:5"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sheetData>
  <sheetProtection/>
  <mergeCells count="2">
    <mergeCell ref="A17:G17"/>
    <mergeCell ref="A33:H33"/>
  </mergeCells>
  <printOptions gridLines="1"/>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J35"/>
  <sheetViews>
    <sheetView defaultGridColor="0" colorId="0" workbookViewId="0" topLeftCell="A1">
      <pane topLeftCell="A1" activePane="topLeft" state="split"/>
      <selection pane="topLeft" activeCell="A25" sqref="A25"/>
    </sheetView>
  </sheetViews>
  <sheetFormatPr defaultColWidth="7.10546875" defaultRowHeight="15"/>
  <cols>
    <col min="1" max="1" width="19.99609375" style="0" customWidth="1"/>
    <col min="2" max="2" width="5.88671875" style="0" customWidth="1"/>
    <col min="3" max="3" width="8.5546875" style="0" customWidth="1"/>
    <col min="4" max="4" width="8.3359375" style="0" customWidth="1"/>
    <col min="6" max="6" width="6.3359375" style="0" customWidth="1"/>
    <col min="7" max="7" width="9.21484375" style="0" customWidth="1"/>
    <col min="8" max="8" width="9.10546875" style="0" customWidth="1"/>
    <col min="9" max="9" width="10.4453125" style="0" customWidth="1"/>
    <col min="10" max="10" width="9.10546875" style="0" customWidth="1"/>
  </cols>
  <sheetData>
    <row r="1" spans="1:8" ht="15">
      <c r="A1" t="s">
        <v>1121</v>
      </c>
    </row>
    <row r="2" spans="1:8" ht="15">
      <c r="A2">
        <v>40183</v>
      </c>
    </row>
    <row r="3" spans="1:9" ht="15">
      <c r="C3" t="s">
        <v>732</v>
      </c>
      <c r="D3" t="s">
        <v>603</v>
      </c>
      <c r="E3" s="39"/>
      <c r="F3">
        <f>Exchange!J4</f>
        <v>0.18673299999999998</v>
      </c>
      <c r="G3">
        <f>Exchange!C4</f>
        <v>1.4127200000000002</v>
      </c>
      <c r="H3">
        <f>Exchange!D4</f>
        <v>1.3593000000000002</v>
      </c>
      <c r="I3" t="s">
        <v>643</v>
      </c>
    </row>
    <row r="4" spans="1:9" ht="15">
      <c r="B4" t="s">
        <v>1353</v>
      </c>
      <c r="C4" t="s">
        <v>754</v>
      </c>
      <c r="D4" t="s">
        <v>699</v>
      </c>
      <c r="E4" s="50" t="s">
        <v>939</v>
      </c>
      <c r="F4" t="s">
        <v>29</v>
      </c>
      <c r="G4" t="s">
        <v>588</v>
      </c>
      <c r="H4" t="s">
        <v>1291</v>
      </c>
      <c r="I4" t="s">
        <v>440</v>
      </c>
    </row>
    <row r="5" spans="1:7" ht="15">
      <c r="A5" t="s">
        <v>1011</v>
      </c>
    </row>
    <row r="6" spans="1:9" ht="15">
      <c r="A6" t="s">
        <v>285</v>
      </c>
      <c r="B6">
        <v>20</v>
      </c>
      <c r="E6">
        <v>1.97</v>
      </c>
      <c r="F6">
        <f>F$3*E6</f>
        <v>0.36786400999999996</v>
      </c>
      <c r="G6">
        <f>G$3*$F6</f>
        <v>0.5196888442072001</v>
      </c>
      <c r="H6">
        <f>H$3*$F6</f>
        <v>0.500037548793</v>
      </c>
      <c r="I6" s="28">
        <v>-0.04</v>
      </c>
    </row>
    <row r="7" spans="1:10" ht="15">
      <c r="A7" t="s">
        <v>379</v>
      </c>
      <c r="B7">
        <v>20</v>
      </c>
      <c r="E7">
        <v>1.49</v>
      </c>
      <c r="F7">
        <f>F$3*E7</f>
        <v>0.27823216999999995</v>
      </c>
      <c r="G7">
        <f>G$3*$F7</f>
        <v>0.39306415120239996</v>
      </c>
      <c r="H7">
        <f>H$3*$F7</f>
        <v>0.378200988681</v>
      </c>
      <c r="I7" s="28">
        <v>-0.05</v>
      </c>
      <c r="J7" t="s">
        <v>704</v>
      </c>
    </row>
    <row r="8" spans="7:9" ht="15">
      <c r="G8" s="52"/>
      <c r="H8" s="52"/>
    </row>
    <row r="9" spans="1:9" ht="15">
      <c r="A9" t="s">
        <v>1170</v>
      </c>
      <c r="G9" s="52"/>
      <c r="H9" s="52"/>
    </row>
    <row r="10" spans="1:9" ht="15">
      <c r="A10" t="s">
        <v>103</v>
      </c>
      <c r="B10">
        <v>20</v>
      </c>
      <c r="E10">
        <v>0.92</v>
      </c>
      <c r="F10">
        <f>F$3*E10</f>
        <v>0.17179435999999998</v>
      </c>
      <c r="G10">
        <f>G$3*$F10</f>
        <v>0.2426973282592</v>
      </c>
      <c r="H10">
        <f>H$3*$F10</f>
        <v>0.233520073548</v>
      </c>
      <c r="I10" s="28">
        <v>-0.04</v>
      </c>
    </row>
    <row r="11" spans="1:9" ht="15">
      <c r="A11" t="s">
        <v>111</v>
      </c>
      <c r="B11">
        <v>20</v>
      </c>
      <c r="E11">
        <v>0.73</v>
      </c>
      <c r="F11">
        <f>F$3*E11</f>
        <v>0.13631508999999997</v>
      </c>
      <c r="G11">
        <f>G$3*$F11</f>
        <v>0.19257505394479998</v>
      </c>
      <c r="H11">
        <f>H$3*$F11</f>
        <v>0.18529310183699998</v>
      </c>
      <c r="I11" s="28">
        <v>-0.04</v>
      </c>
    </row>
    <row r="12" spans="7:9" ht="15">
      <c r="G12" s="52"/>
      <c r="H12" s="52"/>
    </row>
    <row r="13" spans="1:9" ht="15">
      <c r="A13" t="s">
        <v>1316</v>
      </c>
      <c r="G13" s="52"/>
      <c r="H13" s="52"/>
    </row>
    <row r="14" spans="1:9" ht="15">
      <c r="A14" t="s">
        <v>280</v>
      </c>
      <c r="B14">
        <v>20</v>
      </c>
      <c r="E14">
        <v>1.25</v>
      </c>
      <c r="F14">
        <f>F$3*E14</f>
        <v>0.23341625</v>
      </c>
      <c r="G14">
        <f>G$3*$F14</f>
        <v>0.32975180470000004</v>
      </c>
      <c r="H14">
        <f>H$3*$F14</f>
        <v>0.317282708625</v>
      </c>
      <c r="I14" s="28">
        <v>-0.02</v>
      </c>
    </row>
    <row r="15" spans="1:9" ht="15">
      <c r="A15" t="s">
        <v>353</v>
      </c>
      <c r="B15">
        <v>20</v>
      </c>
      <c r="E15">
        <v>1.6</v>
      </c>
      <c r="F15">
        <f>F$3*E15</f>
        <v>0.2987728</v>
      </c>
      <c r="G15">
        <f>G$3*$F15</f>
        <v>0.42208231001600005</v>
      </c>
      <c r="H15">
        <f>H$3*$F15</f>
        <v>0.4061218670400001</v>
      </c>
      <c r="I15" s="28">
        <v>-0.02</v>
      </c>
    </row>
    <row r="16" spans="5:9" ht="15">
      <c r="G16" s="52"/>
      <c r="H16" s="52"/>
    </row>
    <row r="17" spans="1:9" ht="15">
      <c r="A17" t="s">
        <v>1096</v>
      </c>
      <c r="E17">
        <v>0.44</v>
      </c>
      <c r="F17">
        <f>F$3*E17</f>
        <v>0.08216251999999999</v>
      </c>
      <c r="G17">
        <f>G$3*$F17</f>
        <v>0.1160726352544</v>
      </c>
      <c r="H17">
        <f>H$3*$F17</f>
        <v>0.111683513436</v>
      </c>
    </row>
    <row r="18" spans="7:8" ht="15">
      <c r="G18" s="52"/>
      <c r="H18" s="52"/>
    </row>
    <row r="19" spans="1:8" ht="15">
      <c r="A19" t="s">
        <v>793</v>
      </c>
      <c r="G19" s="52"/>
      <c r="H19" s="52"/>
    </row>
    <row r="20" spans="1:8" ht="15">
      <c r="A20" t="s">
        <v>1238</v>
      </c>
    </row>
    <row r="21" spans="1:8" ht="15">
      <c r="A21" t="s">
        <v>1056</v>
      </c>
    </row>
    <row r="22" spans="1:6" ht="15">
      <c r="A22" t="s">
        <v>1035</v>
      </c>
    </row>
    <row r="23" ht="15">
      <c r="A23" t="s">
        <v>622</v>
      </c>
    </row>
    <row r="24" ht="15">
      <c r="A24" t="s">
        <v>1047</v>
      </c>
    </row>
    <row r="25" ht="15">
      <c r="A25" t="s">
        <v>432</v>
      </c>
    </row>
    <row r="26" ht="15">
      <c r="A26" t="s">
        <v>1236</v>
      </c>
    </row>
    <row r="27" ht="15">
      <c r="A27" t="s">
        <v>1184</v>
      </c>
    </row>
    <row r="28" ht="15">
      <c r="A28" t="s">
        <v>1181</v>
      </c>
    </row>
    <row r="29" ht="15">
      <c r="A29" t="s">
        <v>1185</v>
      </c>
    </row>
    <row r="30" ht="15">
      <c r="A30" t="s">
        <v>1331</v>
      </c>
    </row>
    <row r="31" ht="15">
      <c r="A31" t="s">
        <v>1099</v>
      </c>
    </row>
    <row r="34" ht="15">
      <c r="A34" t="s">
        <v>755</v>
      </c>
    </row>
    <row r="35" ht="15">
      <c r="A35" t="s">
        <v>784</v>
      </c>
    </row>
  </sheetData>
  <sheetProtection/>
  <printOptions gridLines="1"/>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R99"/>
  <sheetViews>
    <sheetView defaultGridColor="0" colorId="0" workbookViewId="0" topLeftCell="C1">
      <pane topLeftCell="A1" activePane="topLeft" state="split"/>
      <selection pane="topLeft" activeCell="I16" sqref="I16"/>
    </sheetView>
  </sheetViews>
  <sheetFormatPr defaultColWidth="7.10546875" defaultRowHeight="15"/>
  <cols>
    <col min="1" max="1" width="15.6640625" customWidth="1"/>
    <col min="2" max="2" width="5.77734375" customWidth="1"/>
    <col min="3" max="3" width="11.3359375" customWidth="1"/>
    <col min="4" max="4" width="9.4453125" customWidth="1"/>
    <col min="5" max="5" width="14.21484375" customWidth="1"/>
    <col min="6" max="6" width="9.10546875" customWidth="1"/>
    <col min="7" max="7" width="8.99609375" customWidth="1"/>
    <col min="9" max="9" width="10.3359375" customWidth="1"/>
    <col min="10" max="10" width="6.6640625" customWidth="1"/>
    <col min="11" max="11" width="6.21484375" customWidth="1"/>
    <col min="12" max="12" width="14.21484375" customWidth="1"/>
    <col min="13" max="13" width="9.77734375" customWidth="1"/>
    <col min="14" max="14" width="9.10546875" customWidth="1"/>
    <col min="15" max="15" width="8.99609375" customWidth="1"/>
    <col min="16" max="16" width="9.10546875" customWidth="1"/>
    <col min="17" max="17" width="8.99609375" customWidth="1"/>
    <col min="18" max="18" width="10.3359375" customWidth="1"/>
    <col min="19" max="256" width="6.6640625" customWidth="1"/>
  </cols>
  <sheetData>
    <row r="1" ht="15">
      <c r="A1" t="s">
        <v>1122</v>
      </c>
    </row>
    <row r="2" spans="1:10" ht="15"/>
    <row r="3" spans="1:18" ht="15">
      <c r="C3" t="s">
        <v>575</v>
      </c>
      <c r="E3" t="s">
        <v>832</v>
      </c>
      <c r="L3" t="s">
        <v>750</v>
      </c>
      <c r="N3" t="s">
        <v>997</v>
      </c>
      <c r="P3" t="s">
        <v>569</v>
      </c>
    </row>
    <row r="4" spans="1:18" ht="15">
      <c r="C4" t="s">
        <v>920</v>
      </c>
      <c r="D4" t="s">
        <v>1315</v>
      </c>
      <c r="E4" t="s">
        <v>750</v>
      </c>
      <c r="F4" t="s">
        <v>997</v>
      </c>
      <c r="G4" t="s">
        <v>569</v>
      </c>
      <c r="H4" s="39" t="s">
        <v>643</v>
      </c>
      <c r="I4" t="s">
        <v>1275</v>
      </c>
      <c r="L4">
        <f>Exchange!$C4</f>
        <v>1.4127200000000002</v>
      </c>
      <c r="M4">
        <f>Exchange!$D4</f>
        <v>1.3593000000000002</v>
      </c>
      <c r="N4">
        <f>Exchange!$C4</f>
        <v>1.4127200000000002</v>
      </c>
      <c r="O4">
        <f>Exchange!D4</f>
        <v>1.3593000000000002</v>
      </c>
      <c r="P4">
        <f>Exchange!$C4</f>
        <v>1.4127200000000002</v>
      </c>
      <c r="Q4">
        <f>Exchange!$D4</f>
        <v>1.3593000000000002</v>
      </c>
      <c r="R4" t="s">
        <v>643</v>
      </c>
    </row>
    <row r="5" spans="1:18" ht="15">
      <c r="A5">
        <v>2007</v>
      </c>
      <c r="B5" t="s">
        <v>1353</v>
      </c>
      <c r="C5" t="s">
        <v>29</v>
      </c>
      <c r="D5" t="s">
        <v>29</v>
      </c>
      <c r="E5" t="s">
        <v>29</v>
      </c>
      <c r="F5" t="s">
        <v>29</v>
      </c>
      <c r="G5" t="s">
        <v>29</v>
      </c>
      <c r="H5" s="50" t="s">
        <v>472</v>
      </c>
      <c r="I5" t="s">
        <v>29</v>
      </c>
      <c r="J5" t="s">
        <v>29</v>
      </c>
      <c r="K5" t="s">
        <v>29</v>
      </c>
      <c r="L5" t="s">
        <v>588</v>
      </c>
      <c r="M5" t="s">
        <v>1291</v>
      </c>
      <c r="N5" t="s">
        <v>588</v>
      </c>
      <c r="O5" t="s">
        <v>1291</v>
      </c>
      <c r="P5" t="s">
        <v>588</v>
      </c>
      <c r="Q5" t="s">
        <v>1291</v>
      </c>
      <c r="R5" t="s">
        <v>171</v>
      </c>
    </row>
    <row r="6" spans="1:18" ht="15">
      <c r="A6" t="s">
        <v>1016</v>
      </c>
      <c r="B6">
        <v>20</v>
      </c>
      <c r="R6">
        <f>0.02</f>
        <v>0.02</v>
      </c>
    </row>
    <row r="7" spans="1:17" ht="15">
      <c r="A7" t="s">
        <v>133</v>
      </c>
      <c r="C7">
        <v>0.11</v>
      </c>
      <c r="E7">
        <v>0.39</v>
      </c>
      <c r="F7">
        <v>0.43</v>
      </c>
      <c r="G7">
        <v>0.48</v>
      </c>
      <c r="H7">
        <v>-0.02</v>
      </c>
      <c r="I7">
        <f>$C7+E7</f>
        <v>0.5</v>
      </c>
      <c r="J7">
        <f>$C7+F7</f>
        <v>0.54</v>
      </c>
      <c r="K7">
        <f>$C7+G7</f>
        <v>0.59</v>
      </c>
      <c r="L7">
        <f>$I7*L$4</f>
        <v>0.7063600000000001</v>
      </c>
      <c r="M7">
        <f>$I7*M$4</f>
        <v>0.6796500000000001</v>
      </c>
      <c r="N7">
        <f>$J7*N$4</f>
        <v>0.7628688000000001</v>
      </c>
      <c r="O7">
        <f>$J7*O$4</f>
        <v>0.7340220000000002</v>
      </c>
      <c r="P7">
        <f>$K7*P$4</f>
        <v>0.8335048</v>
      </c>
      <c r="Q7">
        <f>$K7*Q$4</f>
        <v>0.801987</v>
      </c>
    </row>
    <row r="8" spans="1:17" ht="15">
      <c r="A8" t="s">
        <v>139</v>
      </c>
      <c r="C8">
        <v>0.11</v>
      </c>
      <c r="E8">
        <v>0.37</v>
      </c>
      <c r="F8">
        <v>0.41</v>
      </c>
      <c r="G8">
        <v>0.45</v>
      </c>
      <c r="H8">
        <v>-0.02</v>
      </c>
      <c r="I8">
        <f>$C8+E8</f>
        <v>0.48</v>
      </c>
      <c r="J8">
        <f>$C8+F8</f>
        <v>0.52</v>
      </c>
      <c r="K8">
        <f>$C8+G8</f>
        <v>0.56</v>
      </c>
      <c r="L8">
        <f>$I8*L$4</f>
        <v>0.6781056000000001</v>
      </c>
      <c r="M8">
        <f>$I8*M$4</f>
        <v>0.652464</v>
      </c>
      <c r="N8">
        <f>$J8*N$4</f>
        <v>0.7346144000000001</v>
      </c>
      <c r="O8">
        <f>$J8*O$4</f>
        <v>0.7068360000000001</v>
      </c>
      <c r="P8">
        <f>$K8*P$4</f>
        <v>0.7911232000000001</v>
      </c>
      <c r="Q8">
        <f>$K8*Q$4</f>
        <v>0.7612080000000002</v>
      </c>
    </row>
    <row r="9" spans="1:17" ht="15">
      <c r="A9" t="s">
        <v>109</v>
      </c>
    </row>
    <row r="10" spans="1:17" ht="15">
      <c r="A10" t="s">
        <v>81</v>
      </c>
      <c r="D10">
        <v>0.095</v>
      </c>
      <c r="E10">
        <v>0.35</v>
      </c>
      <c r="F10">
        <v>0.39</v>
      </c>
      <c r="G10">
        <v>0.43</v>
      </c>
      <c r="H10">
        <v>-0.02</v>
      </c>
      <c r="I10">
        <f>$D10+E10</f>
        <v>0.44499999999999995</v>
      </c>
      <c r="J10">
        <f>$D10+F10</f>
        <v>0.485</v>
      </c>
      <c r="K10">
        <f>$D10+G10</f>
        <v>0.525</v>
      </c>
      <c r="L10">
        <f>$I10*L$4</f>
        <v>0.6286604</v>
      </c>
      <c r="M10">
        <f>$I10*M$4</f>
        <v>0.6048885</v>
      </c>
      <c r="N10">
        <f>$J10*N$4</f>
        <v>0.6851692</v>
      </c>
      <c r="O10">
        <f>$J10*O$4</f>
        <v>0.6592605</v>
      </c>
      <c r="P10">
        <f>$K10*P$4</f>
        <v>0.7416780000000002</v>
      </c>
      <c r="Q10">
        <f>$K10*Q$4</f>
        <v>0.7136325000000001</v>
      </c>
    </row>
    <row r="11" spans="1:17" ht="15">
      <c r="A11" t="s">
        <v>140</v>
      </c>
      <c r="D11">
        <v>0.08</v>
      </c>
      <c r="E11">
        <v>0.35</v>
      </c>
      <c r="F11">
        <v>0.39</v>
      </c>
      <c r="G11">
        <v>0.43</v>
      </c>
      <c r="H11">
        <v>-0.02</v>
      </c>
      <c r="I11">
        <f>$D11+E11</f>
        <v>0.43</v>
      </c>
      <c r="J11">
        <f>$D11+F11</f>
        <v>0.47000000000000003</v>
      </c>
      <c r="K11">
        <f>$D11+G11</f>
        <v>0.51</v>
      </c>
      <c r="L11">
        <f>$I11*L$4</f>
        <v>0.6074696</v>
      </c>
      <c r="M11">
        <f>$I11*M$4</f>
        <v>0.5844990000000001</v>
      </c>
      <c r="N11">
        <f>$J11*N$4</f>
        <v>0.6639784000000001</v>
      </c>
      <c r="O11">
        <f>$J11*O$4</f>
        <v>0.6388710000000001</v>
      </c>
      <c r="P11">
        <f>$K11*P$4</f>
        <v>0.7204872000000001</v>
      </c>
      <c r="Q11">
        <f>$K11*Q$4</f>
        <v>0.693243</v>
      </c>
    </row>
    <row r="12" spans="1:17" ht="15">
      <c r="A12" t="s">
        <v>84</v>
      </c>
      <c r="D12">
        <v>0.07</v>
      </c>
      <c r="E12">
        <v>0.35</v>
      </c>
      <c r="F12">
        <v>0.39</v>
      </c>
      <c r="G12">
        <v>0.43</v>
      </c>
      <c r="H12">
        <v>-0.02</v>
      </c>
      <c r="I12">
        <f>$D12+E12</f>
        <v>0.42</v>
      </c>
      <c r="J12">
        <f>$D12+F12</f>
        <v>0.46</v>
      </c>
      <c r="K12">
        <f>$D12+G12</f>
        <v>0.5</v>
      </c>
      <c r="L12">
        <f>$I$12*L$4</f>
        <v>0.5933424</v>
      </c>
      <c r="M12">
        <f>$I12*M$4</f>
        <v>0.570906</v>
      </c>
      <c r="N12">
        <f>$J12*N$4</f>
        <v>0.6498512000000001</v>
      </c>
      <c r="O12">
        <f>$J12*O$4</f>
        <v>0.6252780000000001</v>
      </c>
      <c r="P12">
        <f>$K12*P$4</f>
        <v>0.7063600000000001</v>
      </c>
      <c r="Q12">
        <f>$K12*Q$4</f>
        <v>0.6796500000000001</v>
      </c>
    </row>
    <row r="13" spans="1:17" ht="15"/>
    <row r="14" spans="1:17" ht="15">
      <c r="A14" t="s">
        <v>1319</v>
      </c>
    </row>
    <row r="15" spans="1:17" ht="15">
      <c r="A15" t="s">
        <v>63</v>
      </c>
      <c r="B15">
        <v>15</v>
      </c>
      <c r="D15">
        <v>0.30000000000000004</v>
      </c>
      <c r="K15">
        <f>$D15+G15</f>
        <v>0.30000000000000004</v>
      </c>
      <c r="L15">
        <f>$D$15*L$4</f>
        <v>0.42381600000000014</v>
      </c>
      <c r="M15">
        <f>$D$15*M$4</f>
        <v>0.4077900000000001</v>
      </c>
      <c r="P15">
        <f>$K15*P$4</f>
        <v>0.42381600000000014</v>
      </c>
      <c r="Q15">
        <f>$K15*Q$4</f>
        <v>0.4077900000000001</v>
      </c>
    </row>
    <row r="16" spans="1:14" ht="15"/>
    <row r="17" spans="1:14" ht="15">
      <c r="A17" t="s">
        <v>398</v>
      </c>
    </row>
    <row r="18" spans="1:14" ht="15">
      <c r="A18" t="s">
        <v>424</v>
      </c>
    </row>
    <row r="19" spans="1:14" ht="15">
      <c r="A19" t="s">
        <v>447</v>
      </c>
    </row>
    <row r="20" spans="1:14" ht="15">
      <c r="A20" t="s">
        <v>460</v>
      </c>
    </row>
    <row r="21" spans="1:14" ht="15">
      <c r="A21" t="s">
        <v>469</v>
      </c>
    </row>
    <row r="22" spans="1:14" ht="15">
      <c r="A22" t="s">
        <v>1212</v>
      </c>
    </row>
    <row r="23" spans="1:14" ht="15">
      <c r="A23" t="s">
        <v>960</v>
      </c>
    </row>
    <row r="24" spans="1:14" ht="15">
      <c r="A24" t="s">
        <v>532</v>
      </c>
    </row>
    <row r="25" spans="1:14" ht="15"/>
    <row r="26" spans="1:14" ht="15"/>
    <row r="27" spans="1:14" ht="15"/>
    <row r="28" spans="1:14" ht="15"/>
    <row r="29" spans="1:14" ht="15"/>
    <row r="30" spans="1:14" ht="15"/>
    <row r="31" spans="1:14" ht="15"/>
    <row r="32" spans="1:14" ht="15"/>
    <row r="33" spans="1:14" ht="15">
      <c r="C33">
        <v>2006</v>
      </c>
    </row>
    <row r="34" spans="1:14" ht="15">
      <c r="C34" t="s">
        <v>732</v>
      </c>
      <c r="D34" t="s">
        <v>603</v>
      </c>
      <c r="E34" t="s">
        <v>1233</v>
      </c>
      <c r="F34">
        <f>Exchange!C4</f>
        <v>1.4127200000000002</v>
      </c>
      <c r="G34">
        <f>Exchange!D4</f>
        <v>1.3593000000000002</v>
      </c>
      <c r="I34" t="s">
        <v>643</v>
      </c>
    </row>
    <row r="35" spans="1:14" ht="15">
      <c r="B35" t="s">
        <v>1353</v>
      </c>
      <c r="C35" t="s">
        <v>754</v>
      </c>
      <c r="D35" t="s">
        <v>699</v>
      </c>
      <c r="E35" t="s">
        <v>29</v>
      </c>
      <c r="F35" t="s">
        <v>588</v>
      </c>
      <c r="G35" t="s">
        <v>1291</v>
      </c>
      <c r="I35" t="s">
        <v>171</v>
      </c>
    </row>
    <row r="36" spans="1:14" ht="15">
      <c r="A36" t="s">
        <v>1016</v>
      </c>
    </row>
    <row r="37" spans="1:14" ht="15">
      <c r="A37" t="s">
        <v>131</v>
      </c>
      <c r="B37">
        <v>20</v>
      </c>
      <c r="E37">
        <v>0.445</v>
      </c>
      <c r="F37">
        <f>E37*$F$34</f>
        <v>0.6286604000000001</v>
      </c>
      <c r="G37">
        <f>E37*G$34</f>
        <v>0.6048885</v>
      </c>
      <c r="I37">
        <v>0.05</v>
      </c>
      <c r="J37" t="s">
        <v>917</v>
      </c>
    </row>
    <row r="38" spans="1:14" ht="15">
      <c r="A38" t="s">
        <v>138</v>
      </c>
      <c r="B38">
        <v>20</v>
      </c>
      <c r="E38">
        <v>0.46</v>
      </c>
      <c r="F38">
        <f>E38*F$34</f>
        <v>0.6498512000000001</v>
      </c>
      <c r="G38">
        <f>E38*G$34</f>
        <v>0.6252780000000001</v>
      </c>
      <c r="I38">
        <v>0.05</v>
      </c>
    </row>
    <row r="39" spans="1:14" ht="15">
      <c r="A39" t="s">
        <v>141</v>
      </c>
      <c r="B39">
        <v>20</v>
      </c>
      <c r="E39">
        <v>0.49</v>
      </c>
      <c r="F39">
        <f>E39*F$34</f>
        <v>0.6922328000000001</v>
      </c>
      <c r="G39">
        <f>E39*G$34</f>
        <v>0.6660570000000001</v>
      </c>
      <c r="I39">
        <v>0.05</v>
      </c>
      <c r="J39" t="s">
        <v>1255</v>
      </c>
    </row>
    <row r="40" spans="1:14" ht="15">
      <c r="A40" t="s">
        <v>937</v>
      </c>
    </row>
    <row r="41" spans="1:14" ht="15">
      <c r="A41" t="s">
        <v>1208</v>
      </c>
    </row>
    <row r="42" spans="1:10" ht="15">
      <c r="A42" t="s">
        <v>623</v>
      </c>
    </row>
    <row r="43" spans="1:10" ht="15">
      <c r="A43" t="s">
        <v>416</v>
      </c>
    </row>
    <row r="44" spans="1:10" ht="15">
      <c r="A44" t="s">
        <v>524</v>
      </c>
    </row>
    <row r="45" spans="1:10" ht="15">
      <c r="A45" t="s">
        <v>546</v>
      </c>
    </row>
    <row r="46" spans="1:10" ht="15">
      <c r="A46" t="s">
        <v>514</v>
      </c>
    </row>
    <row r="47" spans="1:10" ht="15">
      <c r="A47" t="s">
        <v>528</v>
      </c>
    </row>
    <row r="48" spans="1:10" ht="15">
      <c r="A48" t="s">
        <v>1230</v>
      </c>
    </row>
    <row r="49" spans="1:10" ht="15">
      <c r="A49" t="s">
        <v>779</v>
      </c>
    </row>
    <row r="50" spans="1:10" ht="15"/>
    <row r="51" spans="1:10" ht="15"/>
    <row r="52" spans="1:10" ht="15">
      <c r="A52" t="s">
        <v>927</v>
      </c>
    </row>
    <row r="53" spans="1:10" ht="15">
      <c r="A53" t="s">
        <v>933</v>
      </c>
    </row>
    <row r="54" spans="1:10" ht="15"/>
    <row r="55" spans="1:10" ht="15">
      <c r="A55" t="s">
        <v>1062</v>
      </c>
    </row>
    <row r="56" spans="1:10" ht="15">
      <c r="A56" t="s">
        <v>1016</v>
      </c>
      <c r="B56">
        <v>20</v>
      </c>
    </row>
    <row r="57" spans="1:10" ht="15">
      <c r="A57" t="s">
        <v>749</v>
      </c>
      <c r="B57">
        <v>20</v>
      </c>
      <c r="E57">
        <v>34</v>
      </c>
      <c r="F57">
        <f>E57*F$34</f>
        <v>48.03248000000001</v>
      </c>
      <c r="G57">
        <f>E57*G$34</f>
        <v>46.21620000000001</v>
      </c>
      <c r="I57">
        <v>0.02</v>
      </c>
    </row>
    <row r="58" spans="1:10" ht="15">
      <c r="A58" t="s">
        <v>1148</v>
      </c>
      <c r="B58">
        <v>20</v>
      </c>
      <c r="E58">
        <v>45</v>
      </c>
      <c r="F58">
        <f>E58*F$34</f>
        <v>63.57240000000001</v>
      </c>
      <c r="G58">
        <f>E58*G$34</f>
        <v>61.16850000000001</v>
      </c>
      <c r="I58">
        <v>0.02</v>
      </c>
    </row>
    <row r="59" spans="1:10" ht="15">
      <c r="A59" t="s">
        <v>580</v>
      </c>
      <c r="B59">
        <v>20</v>
      </c>
      <c r="E59">
        <v>49</v>
      </c>
      <c r="F59">
        <f>E59*F$34</f>
        <v>69.22328000000002</v>
      </c>
      <c r="G59">
        <f>E59*G$34</f>
        <v>66.60570000000001</v>
      </c>
      <c r="I59">
        <v>0.02</v>
      </c>
    </row>
    <row r="60" spans="1:10" ht="15">
      <c r="A60" t="s">
        <v>973</v>
      </c>
    </row>
    <row r="61" spans="1:10" ht="15">
      <c r="A61" t="s">
        <v>745</v>
      </c>
    </row>
    <row r="62" spans="1:10" ht="15"/>
    <row r="63" spans="1:10" ht="15"/>
    <row r="64" spans="1:10" ht="15"/>
    <row r="65" spans="1:10" ht="15"/>
    <row r="66" spans="1:10" ht="15"/>
    <row r="67" spans="1:10" ht="15"/>
    <row r="68" spans="1:10" ht="15"/>
    <row r="69" spans="1:10" ht="15"/>
    <row r="70" spans="1:10" ht="15"/>
    <row r="71" spans="1:10" ht="15"/>
    <row r="72" spans="1:10" ht="15"/>
    <row r="73" spans="1:10" ht="15"/>
    <row r="74" spans="1:10" ht="15"/>
    <row r="75" spans="1:10" ht="15"/>
    <row r="76" spans="1:10" ht="15"/>
    <row r="77" spans="1:10" ht="15"/>
    <row r="78" spans="1:10" ht="15">
      <c r="A78" t="s">
        <v>1123</v>
      </c>
    </row>
    <row r="79" spans="1:10" ht="15"/>
    <row r="80" spans="1:10" ht="15">
      <c r="C80" t="s">
        <v>732</v>
      </c>
      <c r="D80" t="s">
        <v>603</v>
      </c>
      <c r="E80" t="s">
        <v>1233</v>
      </c>
      <c r="F80">
        <f>Exchange!C4</f>
        <v>1.4127200000000002</v>
      </c>
      <c r="G80">
        <f>Exchange!D4</f>
        <v>1.3593000000000002</v>
      </c>
    </row>
    <row r="81" spans="1:10" ht="15">
      <c r="B81" t="s">
        <v>1353</v>
      </c>
      <c r="C81" t="s">
        <v>754</v>
      </c>
      <c r="D81" t="s">
        <v>699</v>
      </c>
      <c r="E81" t="s">
        <v>29</v>
      </c>
      <c r="F81" t="s">
        <v>588</v>
      </c>
      <c r="G81" t="s">
        <v>1291</v>
      </c>
    </row>
    <row r="82" spans="1:10" ht="15">
      <c r="A82" t="s">
        <v>1324</v>
      </c>
    </row>
    <row r="83" spans="1:10" ht="15">
      <c r="B83" t="s">
        <v>418</v>
      </c>
      <c r="E83">
        <v>0.124</v>
      </c>
      <c r="F83">
        <f>E83*F$80</f>
        <v>0.17517728000000002</v>
      </c>
      <c r="G83">
        <f>E83*G$80</f>
        <v>0.16855320000000001</v>
      </c>
    </row>
    <row r="84" spans="1:10" ht="15">
      <c r="B84" t="s">
        <v>495</v>
      </c>
      <c r="E84">
        <v>0.062</v>
      </c>
      <c r="F84">
        <f>E84*F$80</f>
        <v>0.08758864000000001</v>
      </c>
      <c r="G84">
        <f>E84*G$80</f>
        <v>0.08427660000000001</v>
      </c>
    </row>
    <row r="85" spans="1:10" ht="15">
      <c r="A85" t="s">
        <v>1207</v>
      </c>
    </row>
    <row r="86" ht="15">
      <c r="A86" t="s">
        <v>829</v>
      </c>
    </row>
    <row r="87" ht="15">
      <c r="A87" t="s">
        <v>16</v>
      </c>
    </row>
    <row r="88" ht="15">
      <c r="A88" t="s">
        <v>882</v>
      </c>
    </row>
    <row r="89" ht="15"/>
    <row r="90" ht="15"/>
    <row r="91" ht="15"/>
    <row r="92" ht="15"/>
    <row r="93" ht="15"/>
    <row r="94" ht="15"/>
    <row r="95" ht="15"/>
    <row r="96" ht="15"/>
    <row r="97" ht="15"/>
    <row r="98" ht="15"/>
    <row r="99" ht="15"/>
  </sheetData>
  <sheetProtection/>
  <mergeCells count="6">
    <mergeCell ref="E3:G3"/>
    <mergeCell ref="C3:D3"/>
    <mergeCell ref="I4:K4"/>
    <mergeCell ref="A23:M23"/>
    <mergeCell ref="A24:E24"/>
    <mergeCell ref="A46:I46"/>
  </mergeCells>
  <printOptions gridLines="1"/>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J33"/>
  <sheetViews>
    <sheetView defaultGridColor="0" colorId="0" workbookViewId="0" topLeftCell="A1">
      <pane topLeftCell="A1" activePane="topLeft" state="split"/>
      <selection pane="topLeft" activeCell="B9" sqref="B9"/>
    </sheetView>
  </sheetViews>
  <sheetFormatPr defaultColWidth="7.10546875" defaultRowHeight="15"/>
  <cols>
    <col min="1" max="1" width="11.10546875" customWidth="1"/>
    <col min="2" max="5" width="6.6640625" customWidth="1"/>
    <col min="6" max="6" width="8.6640625" customWidth="1"/>
    <col min="7" max="7" width="8.5546875" customWidth="1"/>
    <col min="8" max="8" width="10.4453125" customWidth="1"/>
    <col min="9" max="256" width="6.6640625" customWidth="1"/>
  </cols>
  <sheetData>
    <row r="1" ht="15">
      <c r="A1" t="s">
        <v>1124</v>
      </c>
    </row>
    <row r="2" ht="15">
      <c r="A2">
        <v>2004</v>
      </c>
    </row>
    <row r="3" spans="1:8" ht="15">
      <c r="C3" t="s">
        <v>732</v>
      </c>
      <c r="D3" t="s">
        <v>603</v>
      </c>
      <c r="E3" t="s">
        <v>1233</v>
      </c>
      <c r="F3">
        <f>Exchange!C4</f>
        <v>1.4127200000000002</v>
      </c>
      <c r="G3">
        <f>Exchange!D4</f>
        <v>1.3593000000000002</v>
      </c>
      <c r="H3" t="s">
        <v>643</v>
      </c>
    </row>
    <row r="4" spans="1:8" ht="15">
      <c r="B4" t="s">
        <v>1353</v>
      </c>
      <c r="C4" t="s">
        <v>754</v>
      </c>
      <c r="D4" t="s">
        <v>699</v>
      </c>
      <c r="E4" t="s">
        <v>29</v>
      </c>
      <c r="F4" t="s">
        <v>588</v>
      </c>
      <c r="G4" t="s">
        <v>1291</v>
      </c>
      <c r="H4" t="s">
        <v>257</v>
      </c>
    </row>
    <row r="5" spans="1:8" ht="15">
      <c r="A5" t="s">
        <v>1324</v>
      </c>
    </row>
    <row r="6" spans="1:8" ht="15"/>
    <row r="7" spans="1:8" ht="15">
      <c r="A7" t="s">
        <v>1011</v>
      </c>
    </row>
    <row r="8" spans="1:8" ht="15">
      <c r="A8" t="s">
        <v>284</v>
      </c>
      <c r="B8">
        <v>20</v>
      </c>
      <c r="E8">
        <v>0.39</v>
      </c>
      <c r="F8">
        <f>E8*F$3</f>
        <v>0.5509608000000001</v>
      </c>
      <c r="G8">
        <f>E8*G$3</f>
        <v>0.5301270000000001</v>
      </c>
      <c r="H8" s="28">
        <v>-0.03</v>
      </c>
    </row>
    <row r="9" spans="1:8" ht="15">
      <c r="A9" t="s">
        <v>367</v>
      </c>
      <c r="B9">
        <v>20</v>
      </c>
      <c r="E9">
        <v>0.36</v>
      </c>
      <c r="F9">
        <f>E9*F$3</f>
        <v>0.5085792</v>
      </c>
      <c r="G9">
        <f>E9*G$3</f>
        <v>0.48934800000000006</v>
      </c>
      <c r="H9" s="28">
        <v>-0.03</v>
      </c>
    </row>
    <row r="10" spans="1:8" ht="15">
      <c r="A10" t="s">
        <v>602</v>
      </c>
    </row>
    <row r="11" spans="1:10" ht="15"/>
    <row r="12" spans="1:10" ht="15">
      <c r="A12" t="s">
        <v>502</v>
      </c>
    </row>
    <row r="13" spans="1:10" ht="15"/>
    <row r="14" spans="1:8" ht="15">
      <c r="A14" t="s">
        <v>1026</v>
      </c>
    </row>
    <row r="15" spans="1:8" ht="15">
      <c r="A15" t="s">
        <v>849</v>
      </c>
    </row>
    <row r="16" spans="1:8" ht="15">
      <c r="A16" t="s">
        <v>1355</v>
      </c>
    </row>
    <row r="17" spans="1:8" ht="15"/>
    <row r="18" spans="1:8" ht="15"/>
    <row r="19" spans="1:8" ht="15"/>
    <row r="20" spans="1:8" ht="15"/>
    <row r="21" spans="1:8" ht="15"/>
    <row r="22" spans="1:8" ht="15"/>
    <row r="23" spans="1:8" ht="15"/>
    <row r="24" spans="1:8" ht="15"/>
    <row r="25" spans="1:8" ht="15"/>
    <row r="26" spans="1:8" ht="15"/>
    <row r="27" spans="1:8" ht="15"/>
    <row r="28" spans="1:8" ht="15"/>
    <row r="29" spans="1:8" ht="15"/>
    <row r="30" spans="1:8" ht="15"/>
    <row r="31" spans="1:8" ht="15"/>
    <row r="32" spans="1:8" ht="15"/>
    <row r="33" spans="1:8" ht="15"/>
  </sheetData>
  <sheetProtection/>
  <mergeCells count="1">
    <mergeCell ref="A12:I13"/>
  </mergeCells>
  <printOptions gridLines="1"/>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G33"/>
  <sheetViews>
    <sheetView defaultGridColor="0" colorId="0" workbookViewId="0" topLeftCell="A1">
      <pane topLeftCell="A1" activePane="topLeft" state="split"/>
      <selection pane="topLeft" activeCell="A1" sqref="A1"/>
    </sheetView>
  </sheetViews>
  <sheetFormatPr defaultColWidth="7.10546875" defaultRowHeight="15"/>
  <cols>
    <col min="1" max="1" width="22.77734375" style="0" customWidth="1"/>
    <col min="2" max="2" width="5.88671875" style="0" customWidth="1"/>
    <col min="3" max="3" width="7.99609375" customWidth="1"/>
    <col min="4" max="4" width="6.3359375" style="0" customWidth="1"/>
    <col min="5" max="5" width="9.21484375" style="0" customWidth="1"/>
    <col min="6" max="6" width="9.10546875" style="0" customWidth="1"/>
    <col min="7" max="7" width="10.4453125" customWidth="1"/>
  </cols>
  <sheetData>
    <row r="1" spans="1:6" ht="15">
      <c r="A1" t="s">
        <v>1125</v>
      </c>
    </row>
    <row r="2" spans="1:6" ht="15">
      <c r="A2">
        <v>40155</v>
      </c>
    </row>
    <row r="3" spans="1:6" ht="15">
      <c r="D3">
        <v>0.199731</v>
      </c>
      <c r="E3">
        <f>Exchange!C4</f>
        <v>1.4127200000000002</v>
      </c>
      <c r="F3">
        <f>Exchange!D4</f>
        <v>1.3593000000000002</v>
      </c>
    </row>
    <row r="4" spans="1:7" ht="15">
      <c r="B4" t="s">
        <v>1353</v>
      </c>
      <c r="C4" t="s">
        <v>914</v>
      </c>
      <c r="D4" t="s">
        <v>29</v>
      </c>
      <c r="E4" t="s">
        <v>588</v>
      </c>
      <c r="F4" t="s">
        <v>1291</v>
      </c>
      <c r="G4" t="s">
        <v>643</v>
      </c>
    </row>
    <row r="5" spans="1:7" ht="15">
      <c r="A5" t="s">
        <v>1316</v>
      </c>
      <c r="B5">
        <v>21</v>
      </c>
      <c r="C5">
        <v>0.35</v>
      </c>
      <c r="D5">
        <f>C5*D$3</f>
        <v>0.06990584999999999</v>
      </c>
      <c r="E5">
        <f>D5*E$3</f>
        <v>0.098757392412</v>
      </c>
      <c r="F5">
        <f>D5*F$3</f>
        <v>0.095023021905</v>
      </c>
      <c r="G5">
        <v>-0.01</v>
      </c>
    </row>
    <row r="6" spans="3:7" ht="15">
      <c r="C6">
        <v>0.23</v>
      </c>
      <c r="D6">
        <f>C6*D$3</f>
        <v>0.04593813</v>
      </c>
      <c r="E6">
        <f>D6*E$3</f>
        <v>0.0648977150136</v>
      </c>
      <c r="F6">
        <f>D6*F$3</f>
        <v>0.06244370010900001</v>
      </c>
    </row>
    <row r="7" spans="3:7" ht="15">
      <c r="E7" s="52"/>
      <c r="F7" s="52"/>
    </row>
    <row r="8" spans="1:7" ht="15">
      <c r="A8" t="s">
        <v>1175</v>
      </c>
      <c r="B8">
        <v>21</v>
      </c>
      <c r="C8">
        <v>1.75</v>
      </c>
      <c r="D8">
        <f>C8*D$3</f>
        <v>0.34952925</v>
      </c>
      <c r="E8">
        <f>D8*E$3</f>
        <v>0.4937869620600001</v>
      </c>
      <c r="F8">
        <f>D8*F$3</f>
        <v>0.4751151095250001</v>
      </c>
      <c r="G8">
        <v>-0.06</v>
      </c>
    </row>
    <row r="9" spans="3:7" ht="15">
      <c r="C9">
        <v>1.5</v>
      </c>
      <c r="D9">
        <f>C9*D$3</f>
        <v>0.2995965</v>
      </c>
      <c r="E9">
        <f>D9*E$3</f>
        <v>0.42324596748000004</v>
      </c>
      <c r="F9">
        <f>D9*F$3</f>
        <v>0.40724152245000006</v>
      </c>
    </row>
    <row r="10" spans="3:7" ht="15">
      <c r="C10">
        <v>1.25</v>
      </c>
      <c r="D10">
        <f>C10*D$3</f>
        <v>0.24966375</v>
      </c>
      <c r="E10">
        <f>D10*E$3</f>
        <v>0.3527049729</v>
      </c>
      <c r="F10">
        <f>D10*F$3</f>
        <v>0.33936793537500004</v>
      </c>
    </row>
    <row r="11" spans="3:7" ht="15">
      <c r="E11" s="52"/>
      <c r="F11" s="52"/>
    </row>
    <row r="12" spans="1:7" ht="15">
      <c r="A12" t="s">
        <v>1194</v>
      </c>
      <c r="B12">
        <v>21</v>
      </c>
      <c r="C12">
        <v>0.46</v>
      </c>
      <c r="D12">
        <f>C12*D$3</f>
        <v>0.09187626</v>
      </c>
      <c r="E12">
        <f>D12*E$3</f>
        <v>0.1297954300272</v>
      </c>
      <c r="F12">
        <f>D12*F$3</f>
        <v>0.12488740021800002</v>
      </c>
      <c r="G12">
        <v>-0.015</v>
      </c>
    </row>
    <row r="13" spans="3:7" ht="15">
      <c r="C13">
        <v>0.30000000000000004</v>
      </c>
      <c r="D13">
        <f>C13*D$3</f>
        <v>0.05991930000000001</v>
      </c>
      <c r="E13">
        <f>D13*E$3</f>
        <v>0.08464919349600003</v>
      </c>
      <c r="F13">
        <f>D13*F$3</f>
        <v>0.08144830449000003</v>
      </c>
    </row>
    <row r="14" spans="3:7" ht="15">
      <c r="E14" s="52"/>
      <c r="F14" s="52"/>
    </row>
    <row r="15" spans="1:7" ht="15">
      <c r="A15" t="s">
        <v>561</v>
      </c>
      <c r="B15">
        <v>16</v>
      </c>
      <c r="C15">
        <v>0.35</v>
      </c>
      <c r="D15">
        <f>C15*D$3</f>
        <v>0.06990584999999999</v>
      </c>
      <c r="E15">
        <f>D15*E$3</f>
        <v>0.098757392412</v>
      </c>
      <c r="F15">
        <f>D15*F$3</f>
        <v>0.095023021905</v>
      </c>
      <c r="G15">
        <v>-0.002</v>
      </c>
    </row>
    <row r="16" spans="3:7" ht="15">
      <c r="C16">
        <v>0.24</v>
      </c>
      <c r="D16">
        <f>C16*D$3</f>
        <v>0.047935439999999996</v>
      </c>
      <c r="E16">
        <f>D16*E$3</f>
        <v>0.06771935479680001</v>
      </c>
      <c r="F16">
        <f>D16*F$3</f>
        <v>0.065158643592</v>
      </c>
    </row>
    <row r="17" spans="3:7" ht="15">
      <c r="E17" s="52"/>
      <c r="F17" s="52"/>
    </row>
    <row r="18" spans="1:7" ht="15">
      <c r="A18" t="s">
        <v>555</v>
      </c>
      <c r="B18">
        <v>16</v>
      </c>
      <c r="C18">
        <v>0.35</v>
      </c>
      <c r="D18">
        <f>C18*D$3</f>
        <v>0.06990584999999999</v>
      </c>
      <c r="E18">
        <f>D18*E$3</f>
        <v>0.098757392412</v>
      </c>
      <c r="F18">
        <f>D18*F$3</f>
        <v>0.095023021905</v>
      </c>
      <c r="G18">
        <v>-0.002</v>
      </c>
    </row>
    <row r="19" spans="3:7" ht="15">
      <c r="C19">
        <v>0.28</v>
      </c>
      <c r="D19">
        <f>C19*D$3</f>
        <v>0.055924680000000004</v>
      </c>
      <c r="E19">
        <f>D19*E$3</f>
        <v>0.07900591392960002</v>
      </c>
      <c r="F19">
        <f>D19*F$3</f>
        <v>0.07601841752400001</v>
      </c>
    </row>
    <row r="20" spans="3:7" ht="15">
      <c r="E20" s="52"/>
      <c r="F20" s="52"/>
    </row>
    <row r="21" spans="1:7" ht="15">
      <c r="A21" t="s">
        <v>736</v>
      </c>
      <c r="B21">
        <v>21</v>
      </c>
      <c r="C21">
        <v>0.46</v>
      </c>
      <c r="D21">
        <f>C21*D$3</f>
        <v>0.09187626</v>
      </c>
      <c r="E21">
        <f>D21*E$3</f>
        <v>0.1297954300272</v>
      </c>
      <c r="F21">
        <f>D21*F$3</f>
        <v>0.12488740021800002</v>
      </c>
      <c r="G21">
        <v>-0.01</v>
      </c>
    </row>
    <row r="22" spans="3:7" ht="15">
      <c r="C22">
        <v>0.28</v>
      </c>
      <c r="D22">
        <f>C22*D$3</f>
        <v>0.055924680000000004</v>
      </c>
      <c r="E22">
        <f>D22*E$3</f>
        <v>0.07900591392960002</v>
      </c>
      <c r="F22">
        <f>D22*F$3</f>
        <v>0.07601841752400001</v>
      </c>
    </row>
    <row r="23" spans="3:7" ht="15">
      <c r="E23" s="52"/>
      <c r="F23" s="52"/>
    </row>
    <row r="24" spans="1:7" ht="15">
      <c r="A24" t="s">
        <v>902</v>
      </c>
      <c r="B24">
        <v>21</v>
      </c>
      <c r="C24">
        <v>0.24</v>
      </c>
      <c r="D24">
        <f>C24*D$3</f>
        <v>0.047935439999999996</v>
      </c>
      <c r="E24">
        <f>D24*E$3</f>
        <v>0.06771935479680001</v>
      </c>
      <c r="F24">
        <f>D24*F$3</f>
        <v>0.065158643592</v>
      </c>
      <c r="G24">
        <v>0</v>
      </c>
    </row>
    <row r="25" spans="3:7" ht="15">
      <c r="C25">
        <v>0.23</v>
      </c>
      <c r="D25">
        <f>C25*D$3</f>
        <v>0.04593813</v>
      </c>
      <c r="E25">
        <f>D25*E$3</f>
        <v>0.0648977150136</v>
      </c>
      <c r="F25">
        <f>D25*F$3</f>
        <v>0.06244370010900001</v>
      </c>
    </row>
    <row r="26" spans="1:7" ht="15">
      <c r="A26" t="s">
        <v>785</v>
      </c>
    </row>
    <row r="27" spans="1:7" ht="15">
      <c r="A27" t="s">
        <v>708</v>
      </c>
    </row>
    <row r="28" spans="1:7" ht="15">
      <c r="A28" t="s">
        <v>538</v>
      </c>
    </row>
    <row r="29" spans="1:7" ht="15">
      <c r="A29" t="s">
        <v>1261</v>
      </c>
    </row>
    <row r="30" spans="1:7" ht="15">
      <c r="A30" t="s">
        <v>940</v>
      </c>
    </row>
    <row r="31" ht="15"/>
    <row r="32" spans="3:7" ht="15"/>
    <row r="33" ht="15"/>
  </sheetData>
  <sheetProtection/>
  <printOptions gridLines="1"/>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42"/>
  <sheetViews>
    <sheetView defaultGridColor="0" colorId="0" workbookViewId="0" topLeftCell="A1">
      <pane topLeftCell="A1" activePane="topLeft" state="split"/>
      <selection pane="topLeft" activeCell="A20" sqref="A20"/>
    </sheetView>
  </sheetViews>
  <sheetFormatPr defaultColWidth="7.10546875" defaultRowHeight="15"/>
  <cols>
    <col min="1" max="1" width="34.4453125" customWidth="1"/>
    <col min="2" max="2" width="5.88671875" customWidth="1"/>
    <col min="3" max="3" width="6.3359375" customWidth="1"/>
    <col min="4" max="4" width="9.21484375" customWidth="1"/>
    <col min="5" max="5" width="9.10546875" customWidth="1"/>
    <col min="6" max="256" width="6.6640625" customWidth="1"/>
  </cols>
  <sheetData>
    <row r="1" spans="1:5" ht="15">
      <c r="A1" t="s">
        <v>1032</v>
      </c>
    </row>
    <row r="2" spans="1:5" ht="15"/>
    <row r="3" spans="1:6" ht="15">
      <c r="C3" t="s">
        <v>1233</v>
      </c>
      <c r="D3">
        <f>Exchange!C4</f>
        <v>1.4127200000000002</v>
      </c>
      <c r="E3">
        <f>Exchange!D4</f>
        <v>1.3593000000000002</v>
      </c>
    </row>
    <row r="4" spans="1:6" ht="15">
      <c r="A4" t="s">
        <v>864</v>
      </c>
      <c r="B4" t="s">
        <v>1353</v>
      </c>
      <c r="C4" t="s">
        <v>29</v>
      </c>
      <c r="D4" t="s">
        <v>588</v>
      </c>
      <c r="E4" t="s">
        <v>1291</v>
      </c>
    </row>
    <row r="5" spans="1:6" ht="15"/>
    <row r="6" spans="1:6" ht="15">
      <c r="A6" t="s">
        <v>691</v>
      </c>
    </row>
    <row r="7" spans="1:6" ht="15">
      <c r="A7" t="s">
        <v>1022</v>
      </c>
      <c r="B7">
        <v>15</v>
      </c>
      <c r="C7">
        <f>Portugal!F13</f>
        <v>0.432</v>
      </c>
      <c r="D7">
        <f>Portugal!H13</f>
        <v>0.6102950400000001</v>
      </c>
      <c r="E7">
        <f>Portugal!J13</f>
        <v>0.5872176000000001</v>
      </c>
    </row>
    <row r="8" spans="1:6" ht="15">
      <c r="A8" t="s">
        <v>579</v>
      </c>
      <c r="B8">
        <v>20</v>
      </c>
      <c r="C8">
        <f>'Great Britain'!D8</f>
        <v>0.3039081218591893</v>
      </c>
      <c r="D8">
        <f>'Great Britain'!E8</f>
        <v>0.429337081912914</v>
      </c>
      <c r="E8">
        <f>'Great Britain'!F8</f>
        <v>0.4131023100431961</v>
      </c>
    </row>
    <row r="9" spans="1:6" ht="15">
      <c r="A9" t="s">
        <v>578</v>
      </c>
      <c r="B9">
        <v>20</v>
      </c>
      <c r="C9">
        <f>'Great Britain'!D9</f>
        <v>0.27431407253956785</v>
      </c>
      <c r="D9">
        <f>'Great Britain'!E9</f>
        <v>0.38752897655809837</v>
      </c>
      <c r="E9">
        <f>'Great Britain'!F9</f>
        <v>0.37287511880303464</v>
      </c>
    </row>
    <row r="10" spans="1:6" ht="15">
      <c r="A10" t="s">
        <v>862</v>
      </c>
      <c r="B10">
        <v>15</v>
      </c>
      <c r="C10">
        <f>Italy!D15</f>
        <v>0.30000000000000004</v>
      </c>
      <c r="D10">
        <f>$C10*D$3</f>
        <v>0.42381600000000014</v>
      </c>
      <c r="E10">
        <f>$C10*E$3</f>
        <v>0.4077900000000001</v>
      </c>
    </row>
    <row r="11" spans="1:6" ht="15">
      <c r="A11" t="s">
        <v>859</v>
      </c>
      <c r="B11">
        <v>20</v>
      </c>
      <c r="C11">
        <f>Israel!F14</f>
        <v>0.23341625</v>
      </c>
      <c r="D11">
        <f>Israel!G14</f>
        <v>0.32975180470000004</v>
      </c>
      <c r="E11">
        <f>Israel!H14</f>
        <v>0.317282708625</v>
      </c>
    </row>
    <row r="12" spans="1:6" ht="15">
      <c r="A12" t="s">
        <v>860</v>
      </c>
      <c r="B12">
        <v>20</v>
      </c>
      <c r="C12">
        <f>Israel!F14</f>
        <v>0.23341625</v>
      </c>
      <c r="D12">
        <f>Israel!G15</f>
        <v>0.42208231001600005</v>
      </c>
      <c r="E12">
        <f>Israel!H15</f>
        <v>0.4061218670400001</v>
      </c>
    </row>
    <row r="13" spans="1:6" ht="15">
      <c r="A13" t="s">
        <v>1229</v>
      </c>
      <c r="B13">
        <v>20</v>
      </c>
      <c r="C13">
        <f>'Switzerland 2008'!F6</f>
        <v>0.13585295276392834</v>
      </c>
      <c r="D13">
        <f>$C13*D$3</f>
        <v>0.19192218342865686</v>
      </c>
      <c r="E13">
        <f>$C13*E$3</f>
        <v>0.18466491869200782</v>
      </c>
    </row>
    <row r="14" spans="1:6" ht="15">
      <c r="A14" t="s">
        <v>1294</v>
      </c>
      <c r="B14">
        <v>20</v>
      </c>
      <c r="C14">
        <f>$E14/$E$3</f>
        <v>0.14713455455013608</v>
      </c>
      <c r="D14">
        <f>$C14*D$3</f>
        <v>0.20785992790406826</v>
      </c>
      <c r="E14">
        <v>0.2</v>
      </c>
    </row>
    <row r="15" spans="1:6" ht="15">
      <c r="A15" t="s">
        <v>1302</v>
      </c>
      <c r="B15">
        <v>6</v>
      </c>
      <c r="C15">
        <f>'Washington State Old'!E16</f>
        <v>0.08828073273008165</v>
      </c>
      <c r="D15">
        <f>'Washington State Old'!F16</f>
        <v>0.12471595674244096</v>
      </c>
      <c r="E15">
        <f>'Washington State Old'!G16</f>
        <v>0.12</v>
      </c>
    </row>
    <row r="16" spans="1:6" ht="15">
      <c r="A16" t="s">
        <v>1301</v>
      </c>
      <c r="B16">
        <v>6</v>
      </c>
      <c r="C16">
        <f>'Washington State Old'!E21</f>
        <v>0.301625836827779</v>
      </c>
      <c r="D16">
        <f>'Washington State Old'!F$21</f>
        <v>0.42611285220334</v>
      </c>
      <c r="E16">
        <f>'Washington State Old'!G21</f>
        <v>0.41000000000000003</v>
      </c>
    </row>
    <row r="17" spans="1:6" ht="15">
      <c r="A17" t="s">
        <v>1338</v>
      </c>
      <c r="B17">
        <v>10</v>
      </c>
      <c r="C17">
        <f>Wisconsin!E19</f>
        <v>0.04855440300154491</v>
      </c>
      <c r="D17">
        <f>Wisconsin!F19</f>
        <v>0.06859377620834253</v>
      </c>
      <c r="E17">
        <f>Wisconsin!G19</f>
        <v>0.066</v>
      </c>
    </row>
    <row r="18" spans="1:6" ht="15">
      <c r="A18" t="s">
        <v>1337</v>
      </c>
      <c r="B18">
        <v>10</v>
      </c>
      <c r="C18">
        <f>Wisconsin!E12</f>
        <v>0.04487603913779151</v>
      </c>
      <c r="D18">
        <f>Wisconsin!F12</f>
        <v>0.06339727801074083</v>
      </c>
      <c r="E18">
        <f>Wisconsin!G12</f>
        <v>0.061</v>
      </c>
    </row>
    <row r="19" spans="1:6" ht="15"/>
    <row r="20" spans="1:6" ht="15">
      <c r="A20" t="s">
        <v>1060</v>
      </c>
    </row>
    <row r="21" spans="1:6" ht="15">
      <c r="A21" t="s">
        <v>896</v>
      </c>
      <c r="B21">
        <v>20</v>
      </c>
      <c r="C21">
        <f>$E21/$E$3</f>
        <v>0.1839181931876701</v>
      </c>
      <c r="D21">
        <f>$C21*D$3</f>
        <v>0.25982490988008533</v>
      </c>
      <c r="E21">
        <v>0.25</v>
      </c>
    </row>
    <row r="22" spans="1:6" ht="15">
      <c r="A22" t="s">
        <v>904</v>
      </c>
      <c r="B22">
        <v>20</v>
      </c>
      <c r="C22">
        <f>$E22/$E$3</f>
        <v>0.1839181931876701</v>
      </c>
      <c r="D22">
        <f>$C22*D$3</f>
        <v>0.25982490988008533</v>
      </c>
      <c r="E22">
        <v>0.25</v>
      </c>
    </row>
    <row r="23" spans="1:6" ht="15">
      <c r="A23" t="s">
        <v>837</v>
      </c>
      <c r="B23">
        <v>10</v>
      </c>
      <c r="C23">
        <f>Indiana_IPL!C6</f>
        <v>0.10299418818509527</v>
      </c>
      <c r="D23">
        <f>Indiana_IPL!D6</f>
        <v>0.1455019495328478</v>
      </c>
      <c r="E23">
        <f>Indiana_IPL!E6</f>
        <v>0.14</v>
      </c>
    </row>
    <row r="24" spans="1:5" ht="15"/>
    <row r="25" spans="1:5" ht="15">
      <c r="A25" t="s">
        <v>965</v>
      </c>
    </row>
    <row r="26" spans="1:2" ht="15"/>
    <row r="27" spans="1:2" ht="15"/>
    <row r="28" spans="1:2" ht="15"/>
    <row r="29" spans="1:2" ht="15"/>
    <row r="30" spans="1:2" ht="15"/>
    <row r="31" spans="1:2" ht="15"/>
    <row r="32" spans="1:2" ht="15"/>
    <row r="33" spans="1:2" ht="15"/>
    <row r="34" spans="1:2" ht="15"/>
    <row r="35" spans="1:2" ht="15"/>
    <row r="36" spans="1:2" ht="15"/>
    <row r="37" spans="1:2" ht="15"/>
    <row r="38" spans="1:2" ht="15"/>
    <row r="39" spans="1:2" ht="15"/>
    <row r="40" spans="1:2" ht="15"/>
    <row r="41" spans="1:2" ht="15"/>
    <row r="42" spans="1:2" ht="15"/>
  </sheetData>
  <sheetProtection/>
  <mergeCells count="1">
    <mergeCell ref="A25:E25"/>
  </mergeCells>
  <printOptions gridLines="1"/>
  <pageMargins left="0.75" right="0.75" top="1" bottom="1" header="0.5" footer="0.5"/>
  <pageSetup orientation="portrait" paperSize="9"/>
</worksheet>
</file>

<file path=xl/worksheets/sheet50.xml><?xml version="1.0" encoding="utf-8"?>
<worksheet xmlns="http://schemas.openxmlformats.org/spreadsheetml/2006/main" xmlns:r="http://schemas.openxmlformats.org/officeDocument/2006/relationships">
  <dimension ref="A1:G32"/>
  <sheetViews>
    <sheetView defaultGridColor="0" colorId="0" workbookViewId="0" topLeftCell="A1">
      <pane topLeftCell="A1" activePane="topLeft" state="split"/>
      <selection pane="topLeft" activeCell="A1" sqref="A1"/>
    </sheetView>
  </sheetViews>
  <sheetFormatPr defaultColWidth="7.10546875" defaultRowHeight="15"/>
  <cols>
    <col min="1" max="1" width="6.6640625" customWidth="1"/>
    <col min="2" max="2" width="5.77734375" customWidth="1"/>
    <col min="3" max="3" width="8.4453125" customWidth="1"/>
    <col min="4" max="4" width="8.21484375" customWidth="1"/>
    <col min="5" max="5" width="6.21484375" customWidth="1"/>
    <col min="6" max="6" width="9.10546875" customWidth="1"/>
    <col min="7" max="7" width="8.99609375" customWidth="1"/>
    <col min="8" max="256" width="6.6640625" customWidth="1"/>
  </cols>
  <sheetData>
    <row r="1" spans="1:7" ht="15">
      <c r="A1" t="s">
        <v>1126</v>
      </c>
    </row>
    <row r="2" spans="1:7" ht="15"/>
    <row r="3" spans="1:7" ht="15">
      <c r="C3" t="s">
        <v>732</v>
      </c>
      <c r="D3" t="s">
        <v>603</v>
      </c>
      <c r="E3" t="s">
        <v>1233</v>
      </c>
    </row>
    <row r="4" spans="1:7" ht="15">
      <c r="B4" t="s">
        <v>1353</v>
      </c>
      <c r="C4" t="s">
        <v>754</v>
      </c>
      <c r="D4" t="s">
        <v>699</v>
      </c>
      <c r="E4" t="s">
        <v>29</v>
      </c>
      <c r="F4" t="s">
        <v>588</v>
      </c>
      <c r="G4" t="s">
        <v>1291</v>
      </c>
    </row>
    <row r="5" spans="1:7" ht="15"/>
    <row r="6" spans="1:7" ht="15">
      <c r="F6">
        <f>E6*F$3</f>
        <v>0</v>
      </c>
      <c r="G6">
        <f>E6*G$3</f>
        <v>0</v>
      </c>
    </row>
    <row r="7" spans="1:7" ht="15">
      <c r="F7">
        <f>E7*F$3</f>
        <v>0</v>
      </c>
      <c r="G7">
        <f>E7*G$3</f>
        <v>0</v>
      </c>
    </row>
    <row r="8" spans="1:7" ht="15">
      <c r="A8" t="s">
        <v>934</v>
      </c>
    </row>
    <row r="9" spans="1:7" ht="15">
      <c r="A9" t="s">
        <v>924</v>
      </c>
    </row>
    <row r="10" spans="1:7" ht="15"/>
    <row r="11" spans="1:7" ht="15"/>
    <row r="12" spans="1:7" ht="15"/>
    <row r="13" spans="1:7" ht="15"/>
    <row r="14" spans="1:7" ht="15"/>
    <row r="15" spans="1:7" ht="15"/>
    <row r="16" spans="1:7" ht="15"/>
    <row r="17" spans="1:7" ht="15"/>
    <row r="18" spans="1:7" ht="15"/>
    <row r="19" spans="1:7" ht="15"/>
    <row r="20" spans="1:7" ht="15"/>
    <row r="21" spans="1:7" ht="15"/>
    <row r="22" ht="15"/>
    <row r="23" ht="15"/>
    <row r="24" ht="15"/>
    <row r="25" ht="15"/>
    <row r="26" ht="15"/>
    <row r="27" ht="15"/>
    <row r="28" ht="15"/>
    <row r="29" ht="15"/>
    <row r="30" ht="15"/>
    <row r="31" ht="15"/>
    <row r="32" ht="15"/>
  </sheetData>
  <sheetProtection/>
  <printOptions gridLines="1"/>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G13"/>
  <sheetViews>
    <sheetView defaultGridColor="0" colorId="0" workbookViewId="0" topLeftCell="A1">
      <pane topLeftCell="A1" activePane="topLeft" state="split"/>
      <selection pane="topLeft" activeCell="A14" sqref="A14"/>
    </sheetView>
  </sheetViews>
  <sheetFormatPr defaultColWidth="7.10546875" defaultRowHeight="15"/>
  <cols>
    <col min="1" max="1" width="14.88671875" style="0" customWidth="1"/>
    <col min="2" max="2" width="5.88671875" style="0" customWidth="1"/>
    <col min="3" max="3" width="8.5546875" style="0" customWidth="1"/>
    <col min="4" max="4" width="8.3359375" style="0" customWidth="1"/>
    <col min="5" max="5" width="6.3359375" style="0" customWidth="1"/>
    <col min="6" max="6" width="9.21484375" style="0" customWidth="1"/>
    <col min="7" max="7" width="9.4453125" style="0" customWidth="1"/>
  </cols>
  <sheetData>
    <row r="1" spans="1:7" ht="15">
      <c r="A1" t="s">
        <v>1064</v>
      </c>
    </row>
    <row r="2" spans="1:7" ht="15">
      <c r="A2">
        <v>2009</v>
      </c>
    </row>
    <row r="3" spans="1:7" ht="15">
      <c r="C3" t="s">
        <v>732</v>
      </c>
      <c r="D3" t="s">
        <v>603</v>
      </c>
      <c r="E3">
        <f>Exchange!B6</f>
        <v>0.7356727727506804</v>
      </c>
      <c r="F3">
        <f>Exchange!C6</f>
        <v>1.0392996395203413</v>
      </c>
    </row>
    <row r="4" spans="1:7" ht="15">
      <c r="B4" t="s">
        <v>1353</v>
      </c>
      <c r="C4" t="s">
        <v>754</v>
      </c>
      <c r="D4" t="s">
        <v>699</v>
      </c>
      <c r="E4" t="s">
        <v>29</v>
      </c>
      <c r="F4" t="s">
        <v>588</v>
      </c>
      <c r="G4" t="s">
        <v>1291</v>
      </c>
    </row>
    <row r="5" spans="1:7" ht="15">
      <c r="A5" t="s">
        <v>1179</v>
      </c>
    </row>
    <row r="6" spans="1:7" ht="15">
      <c r="A6" t="s">
        <v>220</v>
      </c>
      <c r="B6">
        <v>12</v>
      </c>
      <c r="E6">
        <f>E$3*$G6</f>
        <v>0.4781873022879423</v>
      </c>
      <c r="F6">
        <f>F$3*$G6</f>
        <v>0.6755447656882219</v>
      </c>
      <c r="G6">
        <v>0.65</v>
      </c>
    </row>
    <row r="7" spans="1:7" ht="15">
      <c r="A7" t="s">
        <v>158</v>
      </c>
      <c r="B7">
        <v>12</v>
      </c>
      <c r="E7">
        <f>E$3*$G7</f>
        <v>0.3310527477378062</v>
      </c>
      <c r="F7">
        <f>F$3*$G7</f>
        <v>0.4676848377841536</v>
      </c>
      <c r="G7">
        <v>0.45</v>
      </c>
    </row>
    <row r="10" ht="15">
      <c r="A10" t="s">
        <v>1042</v>
      </c>
    </row>
    <row r="11" ht="15">
      <c r="A11" t="s">
        <v>1050</v>
      </c>
    </row>
    <row r="12" ht="15">
      <c r="A12" t="s">
        <v>757</v>
      </c>
    </row>
    <row r="13" ht="15">
      <c r="A13" t="s">
        <v>1153</v>
      </c>
    </row>
  </sheetData>
  <sheetProtection/>
  <printOptions gridLines="1"/>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dimension ref="A1:F26"/>
  <sheetViews>
    <sheetView defaultGridColor="0" colorId="0" workbookViewId="0" topLeftCell="A1">
      <pane topLeftCell="A1" activePane="topLeft" state="split"/>
      <selection pane="topLeft" activeCell="A1" sqref="A1"/>
    </sheetView>
  </sheetViews>
  <sheetFormatPr defaultColWidth="7.10546875" defaultRowHeight="15"/>
  <cols>
    <col min="1" max="1" width="25.5546875" customWidth="1"/>
    <col min="2" max="2" width="4.88671875" customWidth="1"/>
    <col min="3" max="3" width="6.88671875" customWidth="1"/>
    <col min="4" max="4" width="6.77734375" customWidth="1"/>
    <col min="5" max="6" width="7.5546875" customWidth="1"/>
    <col min="7" max="256" width="6.6640625" customWidth="1"/>
  </cols>
  <sheetData>
    <row r="1" ht="15">
      <c r="A1" t="s">
        <v>907</v>
      </c>
    </row>
    <row r="2" ht="15"/>
    <row r="3" spans="1:6" ht="15">
      <c r="C3" t="s">
        <v>732</v>
      </c>
      <c r="D3" t="s">
        <v>603</v>
      </c>
      <c r="E3" t="s">
        <v>1233</v>
      </c>
      <c r="F3">
        <f>Exchange!D5</f>
        <v>0.9621864205221133</v>
      </c>
    </row>
    <row r="4" spans="1:6" ht="15">
      <c r="B4" t="s">
        <v>1353</v>
      </c>
      <c r="C4" t="s">
        <v>754</v>
      </c>
      <c r="D4" t="s">
        <v>699</v>
      </c>
      <c r="E4" t="s">
        <v>1291</v>
      </c>
      <c r="F4" t="s">
        <v>588</v>
      </c>
    </row>
    <row r="5" spans="1:6" ht="15">
      <c r="A5" t="s">
        <v>1316</v>
      </c>
    </row>
    <row r="6" spans="1:6" ht="15">
      <c r="A6" t="s">
        <v>613</v>
      </c>
      <c r="B6" t="s">
        <v>407</v>
      </c>
      <c r="E6">
        <v>0.048</v>
      </c>
      <c r="F6">
        <f>E6/$F$3</f>
        <v>0.049886382696976386</v>
      </c>
    </row>
    <row r="7" spans="1:6" ht="15">
      <c r="B7" t="s">
        <v>409</v>
      </c>
      <c r="E7">
        <v>0.033</v>
      </c>
      <c r="F7">
        <f>E7/$F$3</f>
        <v>0.034296888104171266</v>
      </c>
    </row>
    <row r="8" spans="1:6" ht="15">
      <c r="A8" t="s">
        <v>1273</v>
      </c>
      <c r="E8">
        <v>0.027</v>
      </c>
      <c r="F8">
        <f>E8/$F$3</f>
        <v>0.028061090267049216</v>
      </c>
    </row>
    <row r="9" spans="1:6" ht="15">
      <c r="A9" t="s">
        <v>397</v>
      </c>
    </row>
    <row r="10" spans="1:6" ht="15"/>
    <row r="11" spans="1:6" ht="15"/>
    <row r="12" spans="1:6" ht="15"/>
    <row r="13" spans="1:6" ht="15"/>
    <row r="14" spans="1:6" ht="15"/>
    <row r="15" spans="1:6" ht="15"/>
    <row r="16" spans="1:6" ht="15"/>
    <row r="17" spans="1:6" ht="15">
      <c r="C17" t="s">
        <v>732</v>
      </c>
      <c r="D17" t="s">
        <v>603</v>
      </c>
      <c r="E17" t="s">
        <v>1233</v>
      </c>
      <c r="F17">
        <f>F3</f>
        <v>0.9621864205221133</v>
      </c>
    </row>
    <row r="18" spans="1:6" ht="15">
      <c r="B18" t="s">
        <v>1353</v>
      </c>
      <c r="C18" t="s">
        <v>754</v>
      </c>
      <c r="D18" t="s">
        <v>699</v>
      </c>
      <c r="E18" t="s">
        <v>1291</v>
      </c>
      <c r="F18" t="s">
        <v>588</v>
      </c>
    </row>
    <row r="19" spans="1:6" ht="15">
      <c r="A19" t="s">
        <v>1318</v>
      </c>
    </row>
    <row r="20" spans="1:6" ht="15">
      <c r="A20" t="s">
        <v>1351</v>
      </c>
      <c r="B20">
        <v>20</v>
      </c>
      <c r="E20">
        <v>0.033</v>
      </c>
      <c r="F20">
        <f>E20/$F$3</f>
        <v>0.034296888104171266</v>
      </c>
    </row>
    <row r="21" spans="1:6" ht="15">
      <c r="A21" t="s">
        <v>906</v>
      </c>
      <c r="B21">
        <v>10</v>
      </c>
      <c r="E21">
        <v>0.015</v>
      </c>
      <c r="F21">
        <f>E21/$F$3</f>
        <v>0.01558949459280512</v>
      </c>
    </row>
    <row r="22" spans="1:6" ht="15">
      <c r="A22" t="s">
        <v>1277</v>
      </c>
      <c r="E22">
        <f>SUM(E20:E21)</f>
        <v>0.048</v>
      </c>
      <c r="F22">
        <f>E22/$F$3</f>
        <v>0.049886382696976386</v>
      </c>
    </row>
    <row r="23" ht="15">
      <c r="A23" t="s">
        <v>420</v>
      </c>
    </row>
    <row r="24" ht="15">
      <c r="A24" t="s">
        <v>951</v>
      </c>
    </row>
    <row r="25" ht="15">
      <c r="A25" t="s">
        <v>1348</v>
      </c>
    </row>
    <row r="26" ht="15">
      <c r="A26" t="s">
        <v>881</v>
      </c>
    </row>
  </sheetData>
  <sheetProtection/>
  <printOptions gridLines="1"/>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H19"/>
  <sheetViews>
    <sheetView defaultGridColor="0" colorId="0" workbookViewId="0" topLeftCell="A1">
      <pane topLeftCell="A1" activePane="topLeft" state="split"/>
      <selection pane="topLeft" activeCell="A20" sqref="A20"/>
    </sheetView>
  </sheetViews>
  <sheetFormatPr defaultColWidth="7.10546875" defaultRowHeight="15"/>
  <cols>
    <col min="1" max="1" width="20.6640625" style="0" customWidth="1"/>
    <col min="2" max="2" width="5.88671875" style="0" customWidth="1"/>
    <col min="3" max="3" width="6.3359375" style="0" customWidth="1"/>
    <col min="5" max="5" width="9.21484375" style="0" customWidth="1"/>
    <col min="7" max="8" width="9.10546875" style="0" customWidth="1"/>
  </cols>
  <sheetData>
    <row r="1" spans="1:7" ht="15">
      <c r="A1" t="s">
        <v>1127</v>
      </c>
    </row>
    <row r="2" spans="1:7" ht="15"/>
    <row r="3" spans="1:8" ht="15">
      <c r="C3">
        <f>Exchange!B6</f>
        <v>0.7356727727506804</v>
      </c>
      <c r="D3">
        <f>Exchange!B6</f>
        <v>0.7356727727506804</v>
      </c>
      <c r="E3">
        <f>Exchange!C6</f>
        <v>1.0392996395203413</v>
      </c>
      <c r="F3">
        <f>Exchange!C6</f>
        <v>1.0392996395203413</v>
      </c>
      <c r="G3">
        <v>1</v>
      </c>
      <c r="H3">
        <v>1</v>
      </c>
    </row>
    <row r="4" spans="1:8" ht="15">
      <c r="B4" t="s">
        <v>1353</v>
      </c>
      <c r="C4" t="s">
        <v>29</v>
      </c>
      <c r="D4" t="s">
        <v>29</v>
      </c>
      <c r="E4" t="s">
        <v>588</v>
      </c>
      <c r="F4" t="s">
        <v>588</v>
      </c>
      <c r="G4" t="s">
        <v>1291</v>
      </c>
      <c r="H4" t="s">
        <v>1291</v>
      </c>
    </row>
    <row r="5" spans="1:8" ht="15">
      <c r="A5" t="s">
        <v>1282</v>
      </c>
    </row>
    <row r="6" spans="1:8" ht="15">
      <c r="A6" t="s">
        <v>1316</v>
      </c>
      <c r="B6">
        <v>10</v>
      </c>
      <c r="C6">
        <f>G6*C$3</f>
        <v>0.058853821820054435</v>
      </c>
      <c r="D6">
        <f>H6*D$3</f>
        <v>0.06988891341131465</v>
      </c>
      <c r="E6">
        <f>$E$3*G6</f>
        <v>0.0831439711616273</v>
      </c>
      <c r="F6">
        <f>$E$3*H6</f>
        <v>0.09873346575443243</v>
      </c>
      <c r="G6">
        <v>0.08</v>
      </c>
      <c r="H6">
        <v>0.095</v>
      </c>
    </row>
    <row r="7" spans="1:8" ht="15">
      <c r="A7" t="s">
        <v>1169</v>
      </c>
      <c r="B7">
        <v>10</v>
      </c>
      <c r="C7">
        <f>G7*C$3</f>
        <v>0.11035091591260206</v>
      </c>
      <c r="D7">
        <f>H7*D$3</f>
        <v>0.13242109909512248</v>
      </c>
      <c r="E7">
        <f>$E$3*G7</f>
        <v>0.1558949459280512</v>
      </c>
      <c r="F7">
        <f>$E$3*H7</f>
        <v>0.18707393511366144</v>
      </c>
      <c r="G7">
        <v>0.15</v>
      </c>
      <c r="H7">
        <v>0.18</v>
      </c>
    </row>
    <row r="8" spans="1:8" ht="15">
      <c r="A8" t="s">
        <v>815</v>
      </c>
      <c r="B8">
        <v>10</v>
      </c>
      <c r="C8">
        <f>G8*C$3</f>
        <v>0.03310527477378062</v>
      </c>
      <c r="D8">
        <f>H8*D$3</f>
        <v>0.044140366365040824</v>
      </c>
      <c r="E8">
        <f>$E$3*G8</f>
        <v>0.04676848377841536</v>
      </c>
      <c r="F8">
        <f>$E$3*H8</f>
        <v>0.06235797837122048</v>
      </c>
      <c r="G8">
        <v>0.045</v>
      </c>
      <c r="H8">
        <v>0.06</v>
      </c>
    </row>
    <row r="9" spans="1:8" ht="15"/>
    <row r="10" spans="1:8" ht="15">
      <c r="A10" t="s">
        <v>656</v>
      </c>
    </row>
    <row r="11" spans="1:8" ht="15">
      <c r="A11" t="s">
        <v>1316</v>
      </c>
      <c r="B11">
        <v>10</v>
      </c>
      <c r="C11">
        <f>G11*C$3</f>
        <v>0.07356727727506805</v>
      </c>
      <c r="D11">
        <f>H11*D$3</f>
        <v>0.11035091591260206</v>
      </c>
      <c r="E11">
        <f>$E$3*G11</f>
        <v>0.10392996395203413</v>
      </c>
      <c r="F11">
        <f>$E$3*H11</f>
        <v>0.1558949459280512</v>
      </c>
      <c r="G11">
        <v>0.1</v>
      </c>
      <c r="H11">
        <v>0.15</v>
      </c>
    </row>
    <row r="12" spans="1:8" ht="15">
      <c r="A12" t="s">
        <v>1169</v>
      </c>
      <c r="B12">
        <v>10</v>
      </c>
      <c r="C12">
        <f>G12*C$3</f>
        <v>0.1471345545501361</v>
      </c>
      <c r="D12">
        <f>H12*D$3</f>
        <v>0.22070183182520417</v>
      </c>
      <c r="E12">
        <f>$E$3*G12</f>
        <v>0.20785992790406826</v>
      </c>
      <c r="F12">
        <f>$E$3*H12</f>
        <v>0.31178989185610245</v>
      </c>
      <c r="G12">
        <v>0.2</v>
      </c>
      <c r="H12">
        <v>0.30000000000000004</v>
      </c>
    </row>
    <row r="13" spans="1:8" ht="15">
      <c r="A13" t="s">
        <v>811</v>
      </c>
      <c r="B13">
        <v>10</v>
      </c>
      <c r="C13">
        <f>G13*C$3</f>
        <v>0.058853821820054435</v>
      </c>
      <c r="D13">
        <f>H13*D$3</f>
        <v>0.07356727727506805</v>
      </c>
      <c r="E13">
        <f>$E$3*G13</f>
        <v>0.0831439711616273</v>
      </c>
      <c r="F13">
        <f>$E$3*H13</f>
        <v>0.10392996395203413</v>
      </c>
      <c r="G13">
        <v>0.08</v>
      </c>
      <c r="H13">
        <v>0.1</v>
      </c>
    </row>
    <row r="14" spans="1:8" ht="15">
      <c r="A14" t="s">
        <v>812</v>
      </c>
      <c r="B14">
        <v>10</v>
      </c>
      <c r="C14">
        <f>G14*C$3</f>
        <v>0.036783638637534026</v>
      </c>
      <c r="D14">
        <f>H14*D$3</f>
        <v>0.044140366365040824</v>
      </c>
      <c r="E14">
        <f>$E$3*G14</f>
        <v>0.051964981976017066</v>
      </c>
      <c r="F14">
        <f>$E$3*H14</f>
        <v>0.06235797837122048</v>
      </c>
      <c r="G14">
        <v>0.05</v>
      </c>
      <c r="H14">
        <v>0.06</v>
      </c>
    </row>
    <row r="15" spans="1:8" ht="15">
      <c r="A15" t="s">
        <v>813</v>
      </c>
      <c r="B15">
        <v>10</v>
      </c>
      <c r="C15">
        <f>G15*C$3</f>
        <v>0.03310527477378062</v>
      </c>
      <c r="D15">
        <f>H15*D$3</f>
        <v>0.036783638637534026</v>
      </c>
      <c r="E15">
        <f>$E$3*G15</f>
        <v>0.04676848377841536</v>
      </c>
      <c r="F15">
        <f>$E$3*H15</f>
        <v>0.051964981976017066</v>
      </c>
      <c r="G15">
        <v>0.045</v>
      </c>
      <c r="H15">
        <v>0.05</v>
      </c>
    </row>
    <row r="17" ht="15">
      <c r="A17" t="s">
        <v>996</v>
      </c>
    </row>
    <row r="18" ht="15">
      <c r="A18" t="s">
        <v>863</v>
      </c>
    </row>
    <row r="19" ht="15">
      <c r="A19" t="s">
        <v>945</v>
      </c>
    </row>
  </sheetData>
  <sheetProtection/>
  <printOptions gridLines="1"/>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dimension ref="A1:G34"/>
  <sheetViews>
    <sheetView defaultGridColor="0" colorId="0" workbookViewId="0" topLeftCell="A1">
      <pane topLeftCell="A1" activePane="topLeft" state="split"/>
      <selection pane="topLeft" activeCell="A1" sqref="A1"/>
    </sheetView>
  </sheetViews>
  <sheetFormatPr defaultColWidth="7.10546875" defaultRowHeight="15"/>
  <cols>
    <col min="1" max="1" width="37.5546875" customWidth="1"/>
    <col min="2" max="2" width="10.4453125" customWidth="1"/>
    <col min="3" max="3" width="5.4453125" customWidth="1"/>
    <col min="4" max="4" width="8.6640625" customWidth="1"/>
    <col min="5" max="5" width="8.5546875" customWidth="1"/>
    <col min="6" max="6" width="7.88671875" customWidth="1"/>
    <col min="7" max="254" width="6.6640625" customWidth="1"/>
  </cols>
  <sheetData>
    <row r="1" spans="1:5" ht="15">
      <c r="A1" t="s">
        <v>935</v>
      </c>
    </row>
    <row r="2" spans="1:5" ht="15"/>
    <row r="3" spans="1:5" ht="15">
      <c r="C3">
        <f>'Washington State Old'!E3</f>
        <v>0.7356727727506804</v>
      </c>
      <c r="D3">
        <f>Wisconsin!F3</f>
        <v>1.0392996395203413</v>
      </c>
      <c r="E3">
        <v>1</v>
      </c>
    </row>
    <row r="4" spans="1:5" ht="15">
      <c r="B4" t="s">
        <v>1353</v>
      </c>
      <c r="C4" t="s">
        <v>29</v>
      </c>
      <c r="D4" t="s">
        <v>588</v>
      </c>
      <c r="E4" t="s">
        <v>1291</v>
      </c>
    </row>
    <row r="5" spans="1:5" ht="15">
      <c r="A5" t="s">
        <v>1070</v>
      </c>
    </row>
    <row r="6" spans="1:5" ht="15">
      <c r="A6" t="s">
        <v>235</v>
      </c>
      <c r="B6" t="s">
        <v>435</v>
      </c>
      <c r="C6">
        <f>'Washington State Old'!$E$3*E6</f>
        <v>0.09563746045758846</v>
      </c>
      <c r="D6">
        <f>$D$3*E6</f>
        <v>0.13510895313764437</v>
      </c>
      <c r="E6">
        <v>0.13</v>
      </c>
    </row>
    <row r="7" spans="1:6" ht="15">
      <c r="A7" t="s">
        <v>198</v>
      </c>
      <c r="C7">
        <f>'Washington State Old'!$E$3*E7</f>
        <v>0.058853821820054435</v>
      </c>
      <c r="D7">
        <f>$D$3*E7</f>
        <v>0.0831439711616273</v>
      </c>
      <c r="E7">
        <v>0.08</v>
      </c>
    </row>
    <row r="8" spans="1:6" ht="15">
      <c r="A8" t="s">
        <v>241</v>
      </c>
      <c r="C8">
        <f>'Washington State Old'!$E$3*E8</f>
        <v>0.15449128227764292</v>
      </c>
      <c r="D8">
        <f>$D$3*E8</f>
        <v>0.2182529242992717</v>
      </c>
      <c r="E8">
        <f>SUM(E6:E7)</f>
        <v>0.21000000000000002</v>
      </c>
    </row>
    <row r="9" spans="1:7" ht="15">
      <c r="A9" t="s">
        <v>953</v>
      </c>
    </row>
    <row r="10" spans="1:6" ht="15">
      <c r="A10" t="s">
        <v>998</v>
      </c>
    </row>
    <row r="11" spans="1:6" ht="15">
      <c r="A11" t="s">
        <v>1049</v>
      </c>
    </row>
    <row r="12" spans="1:6" ht="15">
      <c r="A12" t="s">
        <v>1040</v>
      </c>
    </row>
    <row r="13" spans="1:6" ht="15">
      <c r="A13" t="s">
        <v>703</v>
      </c>
    </row>
    <row r="14" spans="1:6" ht="15">
      <c r="A14" t="s">
        <v>884</v>
      </c>
    </row>
    <row r="15" spans="1:6" ht="15">
      <c r="A15" t="s">
        <v>791</v>
      </c>
    </row>
    <row r="16" spans="1:6" ht="15">
      <c r="A16" t="s">
        <v>455</v>
      </c>
    </row>
    <row r="17" spans="1:6" ht="15"/>
    <row r="18" spans="1:6" ht="15"/>
    <row r="19" spans="1:6" ht="15"/>
    <row r="20" spans="1:6" ht="15"/>
    <row r="21" spans="1:6" ht="15"/>
    <row r="22" spans="1:6" ht="15"/>
    <row r="23" spans="1:6" ht="15"/>
    <row r="24" spans="1:6" ht="15"/>
    <row r="25" spans="1:6" ht="15"/>
    <row r="26" spans="1:6" ht="15"/>
    <row r="27" spans="1:6" ht="15"/>
    <row r="28" spans="1:6" ht="15"/>
    <row r="29" spans="1:6" ht="15"/>
    <row r="30" spans="1:6" ht="15"/>
    <row r="31" spans="1:6" ht="15"/>
    <row r="32" spans="1:6" ht="15"/>
    <row r="33" spans="1:6" ht="15"/>
    <row r="34" spans="1:6" ht="15"/>
  </sheetData>
  <sheetProtection/>
  <mergeCells count="2">
    <mergeCell ref="A9:E9"/>
    <mergeCell ref="A16:E17"/>
  </mergeCells>
  <printOptions gridLines="1"/>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dimension ref="A1:M63"/>
  <sheetViews>
    <sheetView defaultGridColor="0" colorId="0" workbookViewId="0" topLeftCell="A1">
      <pane topLeftCell="A1" activePane="topLeft" state="split"/>
      <selection pane="topLeft" activeCell="C10" sqref="C10"/>
    </sheetView>
  </sheetViews>
  <sheetFormatPr defaultColWidth="7.10546875" defaultRowHeight="15"/>
  <cols>
    <col min="1" max="1" width="29.21484375" customWidth="1"/>
    <col min="2" max="2" width="5.88671875" customWidth="1"/>
    <col min="3" max="3" width="6.88671875" customWidth="1"/>
    <col min="4" max="4" width="10.21484375" customWidth="1"/>
    <col min="5" max="5" width="9.10546875" customWidth="1"/>
    <col min="6" max="6" width="6.6640625" customWidth="1"/>
    <col min="7" max="7" width="16.6640625" customWidth="1"/>
    <col min="8" max="8" width="6.3359375" customWidth="1"/>
    <col min="9" max="9" width="10.21484375" customWidth="1"/>
    <col min="10" max="10" width="9.10546875" customWidth="1"/>
    <col min="11" max="11" width="6.3359375" customWidth="1"/>
    <col min="12" max="12" width="10.21484375" customWidth="1"/>
    <col min="13" max="13" width="9.10546875" customWidth="1"/>
    <col min="14" max="256" width="6.6640625" customWidth="1"/>
  </cols>
  <sheetData>
    <row r="1" spans="1:13" ht="15">
      <c r="A1" t="s">
        <v>987</v>
      </c>
      <c r="G1" t="s">
        <v>498</v>
      </c>
    </row>
    <row r="2" spans="1:13" ht="15">
      <c r="A2">
        <v>40087</v>
      </c>
      <c r="B2" t="s">
        <v>675</v>
      </c>
    </row>
    <row r="3" spans="1:13" ht="15">
      <c r="C3">
        <f>Exchange!C4</f>
        <v>1.4127200000000002</v>
      </c>
      <c r="E3">
        <f>Exchange!D5</f>
        <v>0.9621864205221133</v>
      </c>
      <c r="H3" t="s">
        <v>665</v>
      </c>
      <c r="K3" t="s">
        <v>669</v>
      </c>
    </row>
    <row r="4" spans="1:13" ht="15">
      <c r="B4" t="s">
        <v>1353</v>
      </c>
      <c r="C4" t="s">
        <v>29</v>
      </c>
      <c r="D4" t="s">
        <v>254</v>
      </c>
      <c r="E4" t="s">
        <v>1291</v>
      </c>
      <c r="H4" t="s">
        <v>29</v>
      </c>
      <c r="I4" t="s">
        <v>254</v>
      </c>
      <c r="J4" t="s">
        <v>1291</v>
      </c>
      <c r="K4" t="s">
        <v>29</v>
      </c>
      <c r="L4" t="s">
        <v>254</v>
      </c>
      <c r="M4" t="s">
        <v>1291</v>
      </c>
    </row>
    <row r="5" spans="1:13" ht="15">
      <c r="A5" t="s">
        <v>1316</v>
      </c>
      <c r="G5" t="s">
        <v>1316</v>
      </c>
      <c r="H5">
        <f>I5/$C$3</f>
        <v>0.01061781527832833</v>
      </c>
      <c r="I5">
        <v>0.015</v>
      </c>
      <c r="J5">
        <f>I5*+$E$3</f>
        <v>0.014432796307831699</v>
      </c>
      <c r="K5">
        <f>L5/$C$3</f>
        <v>0.007078543518885553</v>
      </c>
      <c r="L5">
        <v>0.01</v>
      </c>
      <c r="M5">
        <f>L5*+$E$3</f>
        <v>0.009621864205221134</v>
      </c>
    </row>
    <row r="6" spans="1:13" ht="15">
      <c r="A6" t="s">
        <v>208</v>
      </c>
      <c r="B6">
        <v>20</v>
      </c>
      <c r="C6">
        <f>D6/$C$3</f>
        <v>0.09556033750495498</v>
      </c>
      <c r="D6">
        <v>0.135</v>
      </c>
      <c r="E6">
        <f>D6*$E$3</f>
        <v>0.12989516677048532</v>
      </c>
      <c r="G6" t="s">
        <v>1075</v>
      </c>
      <c r="H6">
        <f>I6/$C$3</f>
        <v>0.01061781527832833</v>
      </c>
      <c r="I6">
        <v>0.015</v>
      </c>
      <c r="J6">
        <f>I6*+$E$3</f>
        <v>0.014432796307831699</v>
      </c>
      <c r="K6">
        <f>L6/$C$3</f>
        <v>0.007078543518885553</v>
      </c>
      <c r="L6">
        <v>0.01</v>
      </c>
      <c r="M6">
        <f>L6*+$E$3</f>
        <v>0.009621864205221134</v>
      </c>
    </row>
    <row r="7" spans="1:13" ht="15">
      <c r="A7" t="s">
        <v>203</v>
      </c>
      <c r="B7">
        <v>20</v>
      </c>
      <c r="C7">
        <f>D7/C$3</f>
        <v>0.1344923268588255</v>
      </c>
      <c r="D7">
        <v>0.19</v>
      </c>
      <c r="E7">
        <f>D7*+E$3</f>
        <v>0.18281541989920153</v>
      </c>
      <c r="G7" t="s">
        <v>810</v>
      </c>
      <c r="H7">
        <f>I7/$C$3</f>
        <v>0.006370689166996998</v>
      </c>
      <c r="I7">
        <v>0.009000000000000001</v>
      </c>
      <c r="J7">
        <f>I7*+$E$3</f>
        <v>0.00865967778469902</v>
      </c>
      <c r="K7">
        <f>L7/$C$3</f>
        <v>0.004247126111331332</v>
      </c>
      <c r="L7">
        <v>0.006</v>
      </c>
      <c r="M7">
        <f>L7*+$E$3</f>
        <v>0.00577311852313268</v>
      </c>
    </row>
    <row r="8" spans="1:13" ht="15">
      <c r="G8" t="s">
        <v>555</v>
      </c>
      <c r="H8">
        <f>I8/$C$3</f>
        <v>0.004247126111331332</v>
      </c>
      <c r="I8">
        <v>0.006</v>
      </c>
      <c r="J8">
        <f>I8*+$E$3</f>
        <v>0.00577311852313268</v>
      </c>
      <c r="K8">
        <f>L8/$C$3</f>
        <v>0.0028314174075542214</v>
      </c>
      <c r="L8">
        <v>0.004</v>
      </c>
      <c r="M8">
        <f>L8*+$E$3</f>
        <v>0.0038487456820884536</v>
      </c>
    </row>
    <row r="9" spans="1:13" ht="15">
      <c r="A9" t="s">
        <v>1011</v>
      </c>
      <c r="G9" t="s">
        <v>561</v>
      </c>
      <c r="H9">
        <f>I9/$C$3</f>
        <v>0.004247126111331332</v>
      </c>
      <c r="I9">
        <v>0.006</v>
      </c>
      <c r="J9">
        <f>I9*+$E$3</f>
        <v>0.00577311852313268</v>
      </c>
      <c r="K9">
        <f>L9/$C$3</f>
        <v>0.0028314174075542214</v>
      </c>
      <c r="L9">
        <v>0.004</v>
      </c>
      <c r="M9">
        <f>L9*+$E$3</f>
        <v>0.0038487456820884536</v>
      </c>
    </row>
    <row r="10" spans="1:13" ht="15">
      <c r="A10" t="s">
        <v>148</v>
      </c>
      <c r="B10">
        <v>20</v>
      </c>
      <c r="C10">
        <f>D10/C$3</f>
        <v>0.5676991902146213</v>
      </c>
      <c r="D10">
        <v>0.802</v>
      </c>
      <c r="E10">
        <f>D10*+E$3</f>
        <v>0.7716735092587349</v>
      </c>
      <c r="G10" t="s">
        <v>869</v>
      </c>
      <c r="H10">
        <f>I10/$C$3</f>
        <v>0.004247126111331332</v>
      </c>
      <c r="I10">
        <v>0.006</v>
      </c>
      <c r="J10">
        <f>I10*+$E$3</f>
        <v>0.00577311852313268</v>
      </c>
      <c r="K10">
        <f>L10/$C$3</f>
        <v>0.0028314174075542214</v>
      </c>
      <c r="L10">
        <v>0.004</v>
      </c>
      <c r="M10">
        <f>L10*+$E$3</f>
        <v>0.0038487456820884536</v>
      </c>
    </row>
    <row r="11" spans="1:13" ht="15">
      <c r="A11" t="s">
        <v>225</v>
      </c>
      <c r="B11">
        <v>20</v>
      </c>
      <c r="C11">
        <f>D11/C$3</f>
        <v>0.5047001528965399</v>
      </c>
      <c r="D11">
        <v>0.713</v>
      </c>
      <c r="E11">
        <f>D11*+E$3</f>
        <v>0.6860389178322668</v>
      </c>
      <c r="G11" t="s">
        <v>792</v>
      </c>
    </row>
    <row r="12" spans="1:13" ht="15">
      <c r="A12" t="s">
        <v>226</v>
      </c>
      <c r="B12">
        <v>20</v>
      </c>
      <c r="C12">
        <f>D12/C$3</f>
        <v>0.44948751344923266</v>
      </c>
      <c r="D12">
        <v>0.635</v>
      </c>
      <c r="E12">
        <f>D12*+E$3</f>
        <v>0.610988377031542</v>
      </c>
    </row>
    <row r="13" spans="1:13" ht="15">
      <c r="A13" t="s">
        <v>227</v>
      </c>
      <c r="B13">
        <v>20</v>
      </c>
      <c r="C13">
        <f>D13/C$3</f>
        <v>0.3815334956679313</v>
      </c>
      <c r="D13">
        <v>0.539</v>
      </c>
      <c r="E13">
        <f>D13*+E$3</f>
        <v>0.5186184806614191</v>
      </c>
      <c r="G13" t="s">
        <v>1002</v>
      </c>
    </row>
    <row r="14" spans="1:12" ht="15">
      <c r="A14" t="s">
        <v>189</v>
      </c>
      <c r="B14">
        <v>20</v>
      </c>
      <c r="C14">
        <f>D14/C$3</f>
        <v>0.31357947788663</v>
      </c>
      <c r="D14">
        <v>0.443</v>
      </c>
      <c r="E14">
        <f>D14*+E$3</f>
        <v>0.4262485842912962</v>
      </c>
      <c r="G14" t="s">
        <v>664</v>
      </c>
      <c r="I14" t="s">
        <v>682</v>
      </c>
    </row>
    <row r="15" spans="1:12" ht="15">
      <c r="G15" t="s">
        <v>464</v>
      </c>
      <c r="I15" t="s">
        <v>681</v>
      </c>
    </row>
    <row r="16" spans="1:12" ht="15">
      <c r="A16" t="s">
        <v>810</v>
      </c>
      <c r="G16" t="s">
        <v>663</v>
      </c>
      <c r="I16" t="s">
        <v>680</v>
      </c>
    </row>
    <row r="17" spans="1:12" ht="15">
      <c r="A17" t="s">
        <v>43</v>
      </c>
      <c r="B17">
        <v>40</v>
      </c>
      <c r="C17">
        <f>D17/C$3</f>
        <v>0.09272892009740075</v>
      </c>
      <c r="D17">
        <v>0.131</v>
      </c>
      <c r="E17">
        <f>D17*+E$3</f>
        <v>0.12604642108839686</v>
      </c>
      <c r="G17" t="s">
        <v>402</v>
      </c>
      <c r="I17" t="s">
        <v>679</v>
      </c>
    </row>
    <row r="18" spans="1:12" ht="15">
      <c r="A18" t="s">
        <v>95</v>
      </c>
      <c r="B18">
        <v>40</v>
      </c>
      <c r="C18">
        <f>D18/C$3</f>
        <v>0.08635823093040375</v>
      </c>
      <c r="D18">
        <v>0.122</v>
      </c>
      <c r="E18">
        <f>D18*+E$3</f>
        <v>0.11738674330369782</v>
      </c>
      <c r="G18" t="s">
        <v>758</v>
      </c>
    </row>
    <row r="19" spans="1:12" ht="15"/>
    <row r="20" spans="1:12" ht="15">
      <c r="A20" t="s">
        <v>867</v>
      </c>
    </row>
    <row r="21" spans="1:12" ht="15">
      <c r="A21" t="s">
        <v>43</v>
      </c>
      <c r="B21">
        <v>20</v>
      </c>
      <c r="C21">
        <f>D21/C$3</f>
        <v>0.07857183305962964</v>
      </c>
      <c r="D21">
        <v>0.111</v>
      </c>
      <c r="E21">
        <f>D21*+E$3</f>
        <v>0.10680269267795459</v>
      </c>
    </row>
    <row r="22" spans="1:12" ht="15">
      <c r="A22" t="s">
        <v>91</v>
      </c>
      <c r="B22">
        <v>20</v>
      </c>
      <c r="C22">
        <f>D22/C$3</f>
        <v>0.0729089982445212</v>
      </c>
      <c r="D22">
        <v>0.10300000000000001</v>
      </c>
      <c r="E22">
        <f>D22*+E$3</f>
        <v>0.09910520131377769</v>
      </c>
    </row>
    <row r="23" spans="1:12" ht="15"/>
    <row r="24" spans="1:12" ht="15">
      <c r="A24" t="s">
        <v>558</v>
      </c>
    </row>
    <row r="25" spans="1:12" ht="15">
      <c r="A25" t="s">
        <v>980</v>
      </c>
      <c r="B25">
        <v>20</v>
      </c>
      <c r="C25">
        <f>D25/C$3</f>
        <v>0.1380315986182683</v>
      </c>
      <c r="D25">
        <v>0.195</v>
      </c>
      <c r="E25">
        <f>D25*+E$3</f>
        <v>0.1876263520018121</v>
      </c>
    </row>
    <row r="26" spans="1:12" ht="15">
      <c r="A26" t="s">
        <v>981</v>
      </c>
      <c r="B26">
        <v>20</v>
      </c>
      <c r="C26">
        <f>D26/C$3</f>
        <v>0.13095305509938274</v>
      </c>
      <c r="D26">
        <v>0.185</v>
      </c>
      <c r="E26">
        <f>D26*+E$3</f>
        <v>0.17800448779659098</v>
      </c>
    </row>
    <row r="27" spans="1:12" ht="15">
      <c r="A27" t="s">
        <v>80</v>
      </c>
      <c r="B27">
        <v>20</v>
      </c>
      <c r="C27">
        <f>D27/C$3</f>
        <v>0.11325669630216885</v>
      </c>
      <c r="D27">
        <v>0.16</v>
      </c>
      <c r="E27">
        <f>D27*+E$3</f>
        <v>0.15394982728353815</v>
      </c>
    </row>
    <row r="28" spans="1:12" ht="15">
      <c r="A28" t="s">
        <v>126</v>
      </c>
      <c r="B28">
        <v>20</v>
      </c>
      <c r="C28">
        <f>D28/C$3</f>
        <v>0.10405458972761762</v>
      </c>
      <c r="D28">
        <v>0.147</v>
      </c>
      <c r="E28">
        <f>D28*+E$3</f>
        <v>0.14144140381675066</v>
      </c>
    </row>
    <row r="29" spans="1:12" ht="15">
      <c r="A29" t="s">
        <v>90</v>
      </c>
      <c r="B29">
        <v>20</v>
      </c>
      <c r="C29">
        <f>D29/C$3</f>
        <v>0.07361685259640977</v>
      </c>
      <c r="D29">
        <v>0.10400000000000001</v>
      </c>
      <c r="E29">
        <f>D29*+E$3</f>
        <v>0.1000673877342998</v>
      </c>
    </row>
    <row r="30" spans="1:12" ht="15"/>
    <row r="31" spans="1:12" ht="15">
      <c r="A31" t="s">
        <v>561</v>
      </c>
    </row>
    <row r="32" spans="1:12" ht="15">
      <c r="A32" t="s">
        <v>43</v>
      </c>
      <c r="B32">
        <v>20</v>
      </c>
      <c r="C32">
        <f>D32/C$3</f>
        <v>0.09768390056062064</v>
      </c>
      <c r="D32">
        <v>0.138</v>
      </c>
      <c r="E32">
        <f>D32*+E$3</f>
        <v>0.13278172603205166</v>
      </c>
    </row>
    <row r="33" spans="1:12" ht="15">
      <c r="A33" t="s">
        <v>91</v>
      </c>
      <c r="B33">
        <v>20</v>
      </c>
      <c r="C33">
        <f>D33/C$3</f>
        <v>0.09202106574551219</v>
      </c>
      <c r="D33">
        <v>0.13</v>
      </c>
      <c r="E33">
        <f>D33*+E$3</f>
        <v>0.12508423466787474</v>
      </c>
    </row>
    <row r="34" spans="1:12" ht="15"/>
    <row r="35" spans="1:5" ht="15">
      <c r="A35" t="s">
        <v>264</v>
      </c>
    </row>
    <row r="36" spans="1:5" ht="15">
      <c r="A36" t="s">
        <v>840</v>
      </c>
    </row>
    <row r="37" spans="1:3" ht="15">
      <c r="A37" t="s">
        <v>792</v>
      </c>
    </row>
    <row r="38" spans="1:3" ht="15"/>
    <row r="39" spans="1:3" ht="15"/>
    <row r="40" spans="1:3" ht="15"/>
    <row r="41" spans="1:3" ht="15"/>
    <row r="42" spans="1:3" ht="15"/>
    <row r="43" spans="1:3" ht="15"/>
    <row r="44" spans="1:3" ht="15"/>
    <row r="45" spans="1:3" ht="15"/>
    <row r="46" spans="1:3" ht="15"/>
    <row r="47" spans="1:3" ht="15"/>
    <row r="48" spans="1:3" ht="15"/>
    <row r="49" spans="1:3" ht="15"/>
    <row r="50" spans="1:3" ht="15"/>
    <row r="51" spans="1:3" ht="15"/>
    <row r="52" spans="1:3" ht="15"/>
    <row r="53" spans="1:3" ht="15"/>
    <row r="54" spans="1:3" ht="15"/>
    <row r="55" spans="1:3" ht="15"/>
    <row r="56" spans="1:3" ht="15"/>
    <row r="57" spans="1:3" ht="15"/>
    <row r="58" spans="1:3" ht="15"/>
    <row r="59" spans="1:3" ht="15"/>
    <row r="60" spans="1:3" ht="15"/>
    <row r="61" spans="1:3" ht="15"/>
    <row r="62" spans="1:3" ht="15"/>
    <row r="63" spans="1:3" ht="15"/>
  </sheetData>
  <sheetProtection/>
  <mergeCells count="14">
    <mergeCell ref="G1:M1"/>
    <mergeCell ref="A1:E1"/>
    <mergeCell ref="K3:M3"/>
    <mergeCell ref="H3:J3"/>
    <mergeCell ref="G13:M13"/>
    <mergeCell ref="I14:L14"/>
    <mergeCell ref="G14:H14"/>
    <mergeCell ref="G15:H15"/>
    <mergeCell ref="I16:L16"/>
    <mergeCell ref="G16:H16"/>
    <mergeCell ref="I17:L17"/>
    <mergeCell ref="G17:H17"/>
    <mergeCell ref="A35:E35"/>
    <mergeCell ref="A36:E36"/>
  </mergeCells>
  <printOptions gridLines="1"/>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dimension ref="A1:F33"/>
  <sheetViews>
    <sheetView defaultGridColor="0" colorId="0" workbookViewId="0" topLeftCell="A1">
      <pane topLeftCell="A1" activePane="topLeft" state="split"/>
      <selection pane="topLeft" activeCell="A1" sqref="A1"/>
    </sheetView>
  </sheetViews>
  <sheetFormatPr defaultColWidth="7.10546875" defaultRowHeight="15"/>
  <cols>
    <col min="1" max="1" width="14.99609375" customWidth="1"/>
    <col min="2" max="2" width="5.77734375" customWidth="1"/>
    <col min="3" max="3" width="6.6640625" customWidth="1"/>
    <col min="4" max="4" width="9.6640625" customWidth="1"/>
    <col min="5" max="5" width="9.6640625" customWidth="1"/>
    <col min="6" max="253" width="6.6640625" customWidth="1"/>
  </cols>
  <sheetData>
    <row r="1" spans="1:5" ht="15">
      <c r="A1" t="s">
        <v>990</v>
      </c>
    </row>
    <row r="2" spans="1:5" ht="15">
      <c r="A2">
        <v>39436</v>
      </c>
    </row>
    <row r="3" spans="1:5" ht="15">
      <c r="C3">
        <f>Exchange!C4</f>
        <v>1.4127200000000002</v>
      </c>
      <c r="E3">
        <f>Exchange!D5</f>
        <v>0.9621864205221133</v>
      </c>
    </row>
    <row r="4" spans="1:5" ht="15">
      <c r="B4" t="s">
        <v>1353</v>
      </c>
      <c r="C4" t="s">
        <v>29</v>
      </c>
      <c r="D4" t="s">
        <v>254</v>
      </c>
      <c r="E4" t="s">
        <v>1291</v>
      </c>
    </row>
    <row r="5" spans="1:5" ht="15">
      <c r="A5" t="s">
        <v>1316</v>
      </c>
      <c r="B5">
        <v>20</v>
      </c>
      <c r="C5">
        <f>D5/C$3</f>
        <v>0.0781471204484965</v>
      </c>
      <c r="D5">
        <v>0.1104</v>
      </c>
      <c r="E5">
        <f>D5*+E$3</f>
        <v>0.10622538082564131</v>
      </c>
    </row>
    <row r="6" spans="1:5" ht="15"/>
    <row r="7" spans="1:5" ht="15">
      <c r="A7" t="s">
        <v>1011</v>
      </c>
      <c r="B7">
        <v>20</v>
      </c>
      <c r="C7">
        <f>D7/C$3</f>
        <v>0.2972988277931932</v>
      </c>
      <c r="D7">
        <v>0.42</v>
      </c>
      <c r="E7">
        <f>D7*+E$3</f>
        <v>0.4041182966192876</v>
      </c>
    </row>
    <row r="8" spans="1:5" ht="15"/>
    <row r="9" spans="1:5" ht="15">
      <c r="A9" t="s">
        <v>873</v>
      </c>
      <c r="B9">
        <v>20</v>
      </c>
      <c r="C9">
        <f>D9/C$3</f>
        <v>0.0781471204484965</v>
      </c>
      <c r="D9">
        <v>0.1104</v>
      </c>
      <c r="E9">
        <f>D9*+E$3</f>
        <v>0.10622538082564131</v>
      </c>
    </row>
    <row r="10" spans="1:5" ht="15">
      <c r="A10" t="s">
        <v>206</v>
      </c>
      <c r="B10">
        <v>20</v>
      </c>
      <c r="C10">
        <f>D10/C$3</f>
        <v>0.024916473186477148</v>
      </c>
      <c r="D10">
        <v>0.0352</v>
      </c>
      <c r="E10">
        <f>D10*+E$3</f>
        <v>0.03386896200237839</v>
      </c>
    </row>
    <row r="11" spans="1:5" ht="15"/>
    <row r="12" spans="1:5" ht="15">
      <c r="A12" t="s">
        <v>561</v>
      </c>
      <c r="B12">
        <v>20</v>
      </c>
      <c r="C12">
        <f>D12/C$3</f>
        <v>0.0781471204484965</v>
      </c>
      <c r="D12">
        <v>0.1104</v>
      </c>
      <c r="E12">
        <f>D12*+E$3</f>
        <v>0.10622538082564131</v>
      </c>
    </row>
    <row r="13" spans="1:5" ht="15">
      <c r="A13" t="s">
        <v>206</v>
      </c>
      <c r="B13">
        <v>20</v>
      </c>
      <c r="C13">
        <f>D13/C$3</f>
        <v>0.024916473186477148</v>
      </c>
      <c r="D13">
        <v>0.0352</v>
      </c>
      <c r="E13">
        <f>D13*+E$3</f>
        <v>0.03386896200237839</v>
      </c>
    </row>
    <row r="14" spans="1:5" ht="15">
      <c r="A14" t="s">
        <v>523</v>
      </c>
    </row>
    <row r="15" spans="1:5" ht="15">
      <c r="A15" t="s">
        <v>841</v>
      </c>
    </row>
    <row r="16" spans="1:5" ht="15">
      <c r="A16" t="s">
        <v>1055</v>
      </c>
    </row>
    <row r="17" spans="1:5" ht="15">
      <c r="A17" t="s">
        <v>1058</v>
      </c>
    </row>
    <row r="18" spans="1:5" ht="15">
      <c r="A18" t="s">
        <v>944</v>
      </c>
    </row>
    <row r="19" spans="1:6" ht="15">
      <c r="A19" t="s">
        <v>1046</v>
      </c>
    </row>
    <row r="20" spans="1:5" ht="15">
      <c r="A20" t="s">
        <v>1057</v>
      </c>
    </row>
    <row r="21" spans="1:5" ht="15">
      <c r="A21" t="s">
        <v>640</v>
      </c>
    </row>
    <row r="22" spans="1:5" ht="15">
      <c r="A22" t="s">
        <v>969</v>
      </c>
    </row>
    <row r="23" spans="1:5" ht="15"/>
    <row r="24" spans="1:5" ht="15"/>
    <row r="25" ht="15"/>
    <row r="26" ht="15"/>
    <row r="27" ht="15"/>
    <row r="28" ht="15"/>
    <row r="29" ht="15"/>
    <row r="30" ht="15"/>
    <row r="31" ht="15"/>
    <row r="32" ht="15"/>
    <row r="33" ht="15"/>
  </sheetData>
  <sheetProtection/>
  <mergeCells count="1">
    <mergeCell ref="A19:F19"/>
  </mergeCells>
  <printOptions gridLines="1"/>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dimension ref="A1:M71"/>
  <sheetViews>
    <sheetView defaultGridColor="0" colorId="0" workbookViewId="0" topLeftCell="A7">
      <pane topLeftCell="A1" activePane="topLeft" state="split"/>
      <selection pane="topLeft" activeCell="A13" sqref="A13"/>
    </sheetView>
  </sheetViews>
  <sheetFormatPr defaultColWidth="7.10546875" defaultRowHeight="15"/>
  <cols>
    <col min="1" max="1" width="24.3359375" customWidth="1"/>
    <col min="2" max="2" width="4.88671875" customWidth="1"/>
    <col min="3" max="3" width="6.88671875" customWidth="1"/>
    <col min="4" max="4" width="6.77734375" customWidth="1"/>
    <col min="5" max="7" width="5.3359375" customWidth="1"/>
    <col min="8" max="10" width="7.5546875" customWidth="1"/>
    <col min="11" max="11" width="6.6640625" customWidth="1"/>
    <col min="12" max="12" width="10.4453125" customWidth="1"/>
    <col min="13" max="256" width="6.6640625" customWidth="1"/>
  </cols>
  <sheetData>
    <row r="1" ht="15">
      <c r="A1" t="s">
        <v>507</v>
      </c>
    </row>
    <row r="2" ht="15">
      <c r="A2" t="s">
        <v>954</v>
      </c>
    </row>
    <row r="3" spans="1:12" ht="15">
      <c r="C3" t="s">
        <v>732</v>
      </c>
      <c r="D3" t="s">
        <v>603</v>
      </c>
      <c r="E3" t="s">
        <v>638</v>
      </c>
      <c r="F3" t="s">
        <v>1233</v>
      </c>
      <c r="H3">
        <f>Exchange!$C$4</f>
        <v>1.4127200000000002</v>
      </c>
      <c r="J3">
        <f>Exchange!$D$4</f>
        <v>1.3593000000000002</v>
      </c>
      <c r="L3" t="s">
        <v>643</v>
      </c>
    </row>
    <row r="4" spans="1:12" ht="15">
      <c r="B4" t="s">
        <v>1353</v>
      </c>
      <c r="C4" t="s">
        <v>754</v>
      </c>
      <c r="D4" t="s">
        <v>699</v>
      </c>
      <c r="E4" t="s">
        <v>1357</v>
      </c>
      <c r="F4" t="s">
        <v>29</v>
      </c>
      <c r="G4" t="s">
        <v>29</v>
      </c>
      <c r="H4" t="s">
        <v>588</v>
      </c>
      <c r="J4" t="s">
        <v>1291</v>
      </c>
      <c r="L4" t="s">
        <v>257</v>
      </c>
    </row>
    <row r="5" spans="1:12" ht="15">
      <c r="A5" t="s">
        <v>1324</v>
      </c>
    </row>
    <row r="6" spans="1:12" ht="15">
      <c r="A6" t="s">
        <v>282</v>
      </c>
      <c r="B6">
        <v>15</v>
      </c>
      <c r="C6">
        <v>2000</v>
      </c>
      <c r="D6">
        <f>C6/8760</f>
        <v>0.228310502283105</v>
      </c>
      <c r="E6">
        <v>1.7</v>
      </c>
      <c r="F6">
        <v>0.052</v>
      </c>
      <c r="G6">
        <v>0.079</v>
      </c>
      <c r="H6">
        <f>F6*$H$3</f>
        <v>0.07346144</v>
      </c>
      <c r="I6">
        <f>G6*$H$3</f>
        <v>0.11160488000000002</v>
      </c>
      <c r="J6">
        <f>F6*$J$3</f>
        <v>0.0706836</v>
      </c>
      <c r="K6">
        <f>G6*$J$3</f>
        <v>0.10738470000000001</v>
      </c>
    </row>
    <row r="7" spans="1:12" ht="15">
      <c r="A7" t="s">
        <v>434</v>
      </c>
      <c r="B7">
        <v>15</v>
      </c>
      <c r="C7">
        <v>2200</v>
      </c>
      <c r="D7">
        <f>C7/8760</f>
        <v>0.2511415525114155</v>
      </c>
      <c r="E7">
        <v>1.3</v>
      </c>
      <c r="F7">
        <v>0.044</v>
      </c>
      <c r="G7">
        <v>0.085</v>
      </c>
      <c r="H7">
        <f>F7*$H$3</f>
        <v>0.06215968</v>
      </c>
      <c r="I7">
        <f>G7*$H$3</f>
        <v>0.12008120000000003</v>
      </c>
      <c r="J7">
        <f>F7*$J$3</f>
        <v>0.05980920000000001</v>
      </c>
      <c r="K7">
        <f>G7*$J$3</f>
        <v>0.11554050000000002</v>
      </c>
    </row>
    <row r="8" spans="1:12" ht="15">
      <c r="A8" t="s">
        <v>441</v>
      </c>
      <c r="B8">
        <v>15</v>
      </c>
      <c r="C8">
        <v>2400</v>
      </c>
      <c r="D8">
        <f>C8/8760</f>
        <v>0.273972602739726</v>
      </c>
      <c r="E8">
        <v>0.95</v>
      </c>
      <c r="F8">
        <v>0.038</v>
      </c>
      <c r="G8">
        <v>0.072</v>
      </c>
      <c r="H8">
        <f>F8*$H$3</f>
        <v>0.053683360000000006</v>
      </c>
      <c r="I8">
        <f>G8*$H$3</f>
        <v>0.10171584</v>
      </c>
      <c r="J8">
        <f>F8*$J$3</f>
        <v>0.0516534</v>
      </c>
      <c r="K8">
        <f>G8*$J$3</f>
        <v>0.0978696</v>
      </c>
    </row>
    <row r="9" spans="1:12" ht="15">
      <c r="A9" t="s">
        <v>491</v>
      </c>
      <c r="B9">
        <v>15</v>
      </c>
      <c r="C9">
        <v>2600</v>
      </c>
      <c r="D9">
        <f>C9/8760</f>
        <v>0.2968036529680365</v>
      </c>
      <c r="E9">
        <v>0.65</v>
      </c>
      <c r="F9">
        <v>0.032</v>
      </c>
      <c r="G9">
        <v>0.06</v>
      </c>
      <c r="H9">
        <f>F9*$H$3</f>
        <v>0.045207040000000004</v>
      </c>
      <c r="I9">
        <f>G9*$H$3</f>
        <v>0.08476320000000001</v>
      </c>
      <c r="J9">
        <f>F9*$J$3</f>
        <v>0.043497600000000004</v>
      </c>
      <c r="K9">
        <f>G9*$J$3</f>
        <v>0.081558</v>
      </c>
    </row>
    <row r="10" spans="1:12" ht="15">
      <c r="A10" t="s">
        <v>364</v>
      </c>
      <c r="B10">
        <v>15</v>
      </c>
      <c r="C10">
        <v>2800</v>
      </c>
      <c r="D10">
        <f>C10/8760</f>
        <v>0.319634703196347</v>
      </c>
      <c r="E10">
        <v>0.4</v>
      </c>
      <c r="F10">
        <v>0.026</v>
      </c>
      <c r="G10">
        <v>0.052</v>
      </c>
      <c r="H10">
        <f>F10*$H$3</f>
        <v>0.03673072</v>
      </c>
      <c r="I10">
        <f>G$10*$H$3</f>
        <v>0.07346144</v>
      </c>
      <c r="J10">
        <f>F10*$J$3</f>
        <v>0.0353418</v>
      </c>
      <c r="K10">
        <f>G10*$J$3</f>
        <v>0.0706836</v>
      </c>
    </row>
    <row r="11" spans="1:12" ht="15">
      <c r="D11" s="32"/>
      <c r="H11" s="52"/>
      <c r="I11" s="52"/>
    </row>
    <row r="12" spans="1:12" ht="15">
      <c r="A12" t="s">
        <v>900</v>
      </c>
      <c r="D12" s="32"/>
      <c r="H12" s="52"/>
      <c r="I12" s="52"/>
    </row>
    <row r="13" spans="1:12" ht="15">
      <c r="A13" t="s">
        <v>66</v>
      </c>
      <c r="B13">
        <v>15</v>
      </c>
      <c r="F13">
        <v>0.432</v>
      </c>
      <c r="H13">
        <f>F13*$H$3</f>
        <v>0.6102950400000001</v>
      </c>
      <c r="J13">
        <f>F13*$J$3</f>
        <v>0.5872176000000001</v>
      </c>
    </row>
    <row r="14" spans="1:13" ht="15">
      <c r="D14" s="32"/>
      <c r="H14" s="52"/>
      <c r="I14" s="52"/>
      <c r="J14" s="33"/>
      <c r="K14" s="33"/>
    </row>
    <row r="15" spans="1:13" ht="15">
      <c r="A15" t="s">
        <v>918</v>
      </c>
      <c r="D15" s="32"/>
      <c r="F15">
        <v>0.03</v>
      </c>
      <c r="H15">
        <f>F15*$H$3</f>
        <v>0.042381600000000005</v>
      </c>
      <c r="J15">
        <f>F15*$J$3</f>
        <v>0.040779</v>
      </c>
      <c r="K15" s="33"/>
    </row>
    <row r="16" spans="1:12" ht="15">
      <c r="D16" s="32"/>
      <c r="H16" s="52"/>
      <c r="I16" s="52"/>
      <c r="J16" s="33"/>
      <c r="K16" s="33"/>
    </row>
    <row r="17" spans="1:12" ht="15">
      <c r="A17" t="s">
        <v>1015</v>
      </c>
    </row>
    <row r="18" spans="1:13" ht="15">
      <c r="A18" t="s">
        <v>283</v>
      </c>
      <c r="B18">
        <v>5</v>
      </c>
      <c r="C18">
        <v>2100</v>
      </c>
      <c r="D18">
        <f>C18/8760</f>
        <v>0.23972602739726026</v>
      </c>
      <c r="E18">
        <v>6.35</v>
      </c>
      <c r="F18">
        <v>0.65</v>
      </c>
      <c r="H18">
        <f>F18*$H$3</f>
        <v>0.9182680000000002</v>
      </c>
      <c r="J18">
        <f>F18*$J$3</f>
        <v>0.8835450000000001</v>
      </c>
      <c r="L18" s="28">
        <v>-0.05</v>
      </c>
      <c r="M18" t="s">
        <v>720</v>
      </c>
    </row>
    <row r="19" spans="1:13" ht="15">
      <c r="A19" t="s">
        <v>474</v>
      </c>
      <c r="C19" s="45"/>
      <c r="D19" s="32"/>
      <c r="H19" s="52"/>
      <c r="I19" s="52"/>
      <c r="J19" s="33"/>
      <c r="K19" s="33"/>
    </row>
    <row r="20" spans="1:13" ht="15">
      <c r="A20" t="s">
        <v>834</v>
      </c>
      <c r="C20" s="45"/>
      <c r="D20" s="32"/>
      <c r="H20" s="52"/>
      <c r="I20" s="52"/>
      <c r="J20" s="33"/>
      <c r="K20" s="33"/>
    </row>
    <row r="21" spans="1:13" ht="15">
      <c r="A21" t="s">
        <v>850</v>
      </c>
      <c r="C21" s="45"/>
      <c r="D21" s="32"/>
      <c r="H21" s="52"/>
      <c r="I21" s="52"/>
      <c r="J21" s="33"/>
      <c r="K21" s="33"/>
    </row>
    <row r="22" spans="1:13" ht="15">
      <c r="A22" t="s">
        <v>269</v>
      </c>
      <c r="C22" s="45"/>
      <c r="D22" s="32"/>
      <c r="H22" s="52"/>
      <c r="I22" s="52"/>
      <c r="J22" s="33"/>
      <c r="K22" s="33"/>
    </row>
    <row r="23" spans="1:13" ht="15">
      <c r="C23" s="45"/>
      <c r="D23" s="32"/>
      <c r="H23" s="52"/>
      <c r="I23" s="52"/>
      <c r="J23" s="33"/>
      <c r="K23" s="33"/>
    </row>
    <row r="24" spans="1:13" ht="15">
      <c r="A24" t="s">
        <v>1014</v>
      </c>
      <c r="C24" s="45"/>
      <c r="D24" s="32"/>
      <c r="H24" s="52"/>
      <c r="I24" s="52"/>
      <c r="J24" s="33"/>
      <c r="K24" s="33"/>
    </row>
    <row r="25" spans="1:13" ht="15">
      <c r="A25" t="s">
        <v>328</v>
      </c>
      <c r="B25">
        <v>15</v>
      </c>
      <c r="C25" s="45"/>
      <c r="D25" s="32"/>
      <c r="F25">
        <v>0.52</v>
      </c>
      <c r="H25">
        <f>F25*$H$3</f>
        <v>0.7346144000000001</v>
      </c>
      <c r="I25" s="52"/>
      <c r="J25">
        <f>F25*$J$3</f>
        <v>0.7068360000000001</v>
      </c>
      <c r="K25" s="33"/>
    </row>
    <row r="26" spans="1:13" ht="15">
      <c r="A26" t="s">
        <v>375</v>
      </c>
      <c r="B26">
        <v>15</v>
      </c>
      <c r="C26" s="45"/>
      <c r="D26" s="32"/>
      <c r="F26">
        <v>0.35</v>
      </c>
      <c r="H26">
        <f>F26*$H$3</f>
        <v>0.49445200000000006</v>
      </c>
      <c r="I26" s="52"/>
      <c r="J26">
        <f>F26*$J$3</f>
        <v>0.47575500000000004</v>
      </c>
      <c r="K26" s="33"/>
    </row>
    <row r="27" spans="1:13" ht="15">
      <c r="A27" t="s">
        <v>417</v>
      </c>
    </row>
    <row r="28" spans="1:13" ht="15">
      <c r="D28" s="32"/>
      <c r="H28" s="52"/>
      <c r="I28" s="52"/>
      <c r="J28" s="33"/>
      <c r="K28" s="33"/>
    </row>
    <row r="29" spans="1:13" ht="15">
      <c r="A29" t="s">
        <v>1162</v>
      </c>
      <c r="B29">
        <v>15</v>
      </c>
      <c r="E29">
        <v>1.2</v>
      </c>
      <c r="F29">
        <v>0.042</v>
      </c>
      <c r="G29">
        <v>0.082</v>
      </c>
      <c r="H29">
        <f>F29*$H$3</f>
        <v>0.05933424000000001</v>
      </c>
      <c r="I29">
        <f>G29*$H$3</f>
        <v>0.11584304000000002</v>
      </c>
      <c r="J29">
        <f>F29*$J$3</f>
        <v>0.05709060000000001</v>
      </c>
      <c r="K29">
        <f>G29*$J$3</f>
        <v>0.11146260000000002</v>
      </c>
    </row>
    <row r="30" spans="1:13" ht="15"/>
    <row r="31" spans="1:13" ht="15">
      <c r="A31" t="s">
        <v>1308</v>
      </c>
      <c r="B31">
        <v>15</v>
      </c>
      <c r="E31">
        <v>6.35</v>
      </c>
      <c r="F31">
        <v>0.145</v>
      </c>
      <c r="G31">
        <v>0.28</v>
      </c>
      <c r="H31">
        <f>F31*$H$3</f>
        <v>0.2048444</v>
      </c>
      <c r="I31">
        <f>G31*$H$3</f>
        <v>0.39556160000000007</v>
      </c>
      <c r="J31">
        <f>F31*$J$3</f>
        <v>0.1970985</v>
      </c>
      <c r="K31">
        <f>G31*$J$3</f>
        <v>0.3806040000000001</v>
      </c>
    </row>
    <row r="32" spans="1:13" ht="15">
      <c r="D32" s="32"/>
      <c r="H32" s="52"/>
      <c r="I32" s="52"/>
      <c r="J32" s="33"/>
      <c r="K32" s="33"/>
    </row>
    <row r="33" spans="1:13" ht="15">
      <c r="A33" t="s">
        <v>670</v>
      </c>
      <c r="D33" s="32"/>
      <c r="H33" s="52"/>
      <c r="I33" s="52"/>
      <c r="J33" s="33"/>
      <c r="K33" s="33"/>
    </row>
    <row r="34" spans="1:13" ht="15">
      <c r="A34" t="s">
        <v>41</v>
      </c>
      <c r="B34" t="s">
        <v>271</v>
      </c>
      <c r="D34" s="32"/>
      <c r="F34">
        <v>0.27</v>
      </c>
      <c r="H34">
        <f>F34*$H$3</f>
        <v>0.38143440000000006</v>
      </c>
      <c r="J34">
        <f>F34*$J$3</f>
        <v>0.3670110000000001</v>
      </c>
    </row>
    <row r="35" spans="1:13" ht="15">
      <c r="A35" t="s">
        <v>92</v>
      </c>
      <c r="B35" t="s">
        <v>271</v>
      </c>
      <c r="F35">
        <v>0.16</v>
      </c>
      <c r="H35">
        <f>F35*$H$3</f>
        <v>0.22603520000000005</v>
      </c>
      <c r="J35">
        <f>F35*$J$3</f>
        <v>0.21748800000000004</v>
      </c>
    </row>
    <row r="36" spans="1:13" ht="15">
      <c r="D36" s="32"/>
      <c r="H36" s="52"/>
      <c r="I36" s="52"/>
      <c r="J36" s="33"/>
      <c r="K36" s="33"/>
    </row>
    <row r="37" spans="1:13" ht="15">
      <c r="A37" t="s">
        <v>991</v>
      </c>
      <c r="B37">
        <v>15</v>
      </c>
      <c r="E37">
        <v>1</v>
      </c>
      <c r="F37">
        <v>0.04</v>
      </c>
      <c r="G37">
        <v>0.75</v>
      </c>
      <c r="H37">
        <f>F37*$H$3</f>
        <v>0.05650880000000001</v>
      </c>
      <c r="I37">
        <f>G37*$H$3</f>
        <v>1.0595400000000001</v>
      </c>
      <c r="J37">
        <f>F37*$J$3</f>
        <v>0.05437200000000001</v>
      </c>
      <c r="K37">
        <f>G37*$J$3</f>
        <v>1.0194750000000001</v>
      </c>
    </row>
    <row r="38" spans="1:13" ht="15">
      <c r="A38" t="s">
        <v>11</v>
      </c>
    </row>
    <row r="39" spans="1:13" ht="15">
      <c r="A39" t="s">
        <v>911</v>
      </c>
    </row>
    <row r="40" spans="1:13" ht="15">
      <c r="A40" t="s">
        <v>1200</v>
      </c>
    </row>
    <row r="41" spans="1:10" ht="15">
      <c r="A41" t="s">
        <v>12</v>
      </c>
    </row>
    <row r="42" spans="1:7" ht="15">
      <c r="A42" t="s">
        <v>13</v>
      </c>
    </row>
    <row r="43" spans="1:7" ht="15">
      <c r="A43" t="s">
        <v>701</v>
      </c>
    </row>
    <row r="44" spans="1:7" ht="15">
      <c r="A44" t="s">
        <v>795</v>
      </c>
    </row>
    <row r="45" spans="1:7" ht="15">
      <c r="A45" t="s">
        <v>789</v>
      </c>
    </row>
    <row r="46" spans="1:7" ht="15">
      <c r="A46" t="s">
        <v>771</v>
      </c>
    </row>
    <row r="47" spans="1:7" ht="15">
      <c r="A47" t="s">
        <v>870</v>
      </c>
    </row>
    <row r="48" spans="1:7" ht="15">
      <c r="A48" t="s">
        <v>260</v>
      </c>
    </row>
    <row r="49" spans="1:7" ht="15">
      <c r="A49" t="s">
        <v>901</v>
      </c>
    </row>
    <row r="50" spans="1:7" ht="15">
      <c r="A50" t="s">
        <v>919</v>
      </c>
    </row>
    <row r="51" spans="1:7" ht="15"/>
    <row r="52" spans="1:7" ht="15"/>
    <row r="53" spans="1:7" ht="15"/>
    <row r="54" spans="1:7" ht="15"/>
    <row r="55" spans="1:7" ht="15">
      <c r="A55" t="s">
        <v>508</v>
      </c>
    </row>
    <row r="56" spans="1:7" ht="15"/>
    <row r="57" spans="1:7" ht="15">
      <c r="C57" t="s">
        <v>732</v>
      </c>
      <c r="D57" t="s">
        <v>603</v>
      </c>
      <c r="E57" t="s">
        <v>1233</v>
      </c>
      <c r="F57">
        <f>Exchange!$C$4</f>
        <v>1.4127200000000002</v>
      </c>
      <c r="G57">
        <f>Exchange!$D$4</f>
        <v>1.3593000000000002</v>
      </c>
    </row>
    <row r="58" spans="1:7" ht="15">
      <c r="B58" t="s">
        <v>1353</v>
      </c>
      <c r="C58" t="s">
        <v>754</v>
      </c>
      <c r="D58" t="s">
        <v>699</v>
      </c>
      <c r="E58" t="s">
        <v>29</v>
      </c>
      <c r="F58" t="s">
        <v>588</v>
      </c>
      <c r="G58" t="s">
        <v>1291</v>
      </c>
    </row>
    <row r="59" spans="1:7" ht="15">
      <c r="A59" t="s">
        <v>1324</v>
      </c>
      <c r="E59">
        <v>0.0735</v>
      </c>
      <c r="F59">
        <f>E59*$G$57</f>
        <v>0.09990855000000001</v>
      </c>
      <c r="G59">
        <f>E59*$G$57</f>
        <v>0.09990855000000001</v>
      </c>
    </row>
    <row r="60" spans="1:7" ht="15"/>
    <row r="61" spans="1:7" ht="15">
      <c r="A61" t="s">
        <v>1011</v>
      </c>
    </row>
    <row r="62" spans="1:7" ht="15">
      <c r="A62" t="s">
        <v>328</v>
      </c>
      <c r="E62">
        <v>0.542</v>
      </c>
      <c r="F62">
        <f>E62*G$57</f>
        <v>0.7367406000000002</v>
      </c>
      <c r="G62">
        <f>E62*$G$57</f>
        <v>0.7367406000000002</v>
      </c>
    </row>
    <row r="63" spans="1:7" ht="15">
      <c r="A63" t="s">
        <v>329</v>
      </c>
      <c r="E63">
        <v>0.381</v>
      </c>
      <c r="F63">
        <f>E63*G$57</f>
        <v>0.5178933000000001</v>
      </c>
      <c r="G63">
        <f>E63*$G$57</f>
        <v>0.5178933000000001</v>
      </c>
    </row>
    <row r="64" spans="1:7" ht="15">
      <c r="A64" t="s">
        <v>376</v>
      </c>
      <c r="E64">
        <v>0.373</v>
      </c>
      <c r="F64">
        <f>E64*G$57</f>
        <v>0.5070189</v>
      </c>
      <c r="G64">
        <f>E64*$G$57</f>
        <v>0.5070189</v>
      </c>
    </row>
    <row r="65" spans="1:7" ht="15"/>
    <row r="66" spans="1:7" ht="15">
      <c r="A66" t="s">
        <v>810</v>
      </c>
      <c r="E66">
        <v>0.079</v>
      </c>
      <c r="F66">
        <f>E66*G$57</f>
        <v>0.10738470000000001</v>
      </c>
      <c r="G66">
        <f>E66*$G$57</f>
        <v>0.10738470000000001</v>
      </c>
    </row>
    <row r="67" spans="1:7" ht="15"/>
    <row r="68" spans="1:7" ht="15">
      <c r="A68" t="s">
        <v>555</v>
      </c>
      <c r="E68">
        <v>0.104</v>
      </c>
      <c r="F68">
        <f>E68*G$57</f>
        <v>0.1413672</v>
      </c>
      <c r="G68">
        <f>E68*$G$57</f>
        <v>0.1413672</v>
      </c>
    </row>
    <row r="69" spans="1:7" ht="15"/>
    <row r="70" spans="1:7" ht="15">
      <c r="A70" t="s">
        <v>561</v>
      </c>
      <c r="E70">
        <v>0.11</v>
      </c>
      <c r="F70">
        <f>E70*G$57</f>
        <v>0.14952300000000002</v>
      </c>
      <c r="G70">
        <f>E70*$G$57</f>
        <v>0.14952300000000002</v>
      </c>
    </row>
    <row r="71" ht="15">
      <c r="A71" t="s">
        <v>926</v>
      </c>
    </row>
  </sheetData>
  <sheetProtection/>
  <mergeCells count="1">
    <mergeCell ref="A38:K38"/>
  </mergeCells>
  <printOptions gridLines="1"/>
  <pageMargins left="0.75" right="0.75" top="1" bottom="1" header="0.5" footer="0.5"/>
  <pageSetup orientation="portrait" paperSize="9"/>
</worksheet>
</file>

<file path=xl/worksheets/sheet58.xml><?xml version="1.0" encoding="utf-8"?>
<worksheet xmlns="http://schemas.openxmlformats.org/spreadsheetml/2006/main" xmlns:r="http://schemas.openxmlformats.org/officeDocument/2006/relationships">
  <dimension ref="A1:H96"/>
  <sheetViews>
    <sheetView defaultGridColor="0" colorId="0" workbookViewId="0" topLeftCell="A43">
      <pane topLeftCell="A1" activePane="topLeft" state="split"/>
      <selection pane="topLeft" activeCell="A71" sqref="A71"/>
    </sheetView>
  </sheetViews>
  <sheetFormatPr defaultColWidth="7.10546875" defaultRowHeight="15"/>
  <cols>
    <col min="1" max="1" width="9.3359375" customWidth="1"/>
    <col min="2" max="5" width="6.6640625" customWidth="1"/>
    <col min="6" max="8" width="7.5546875" customWidth="1"/>
    <col min="9" max="256" width="6.6640625" customWidth="1"/>
  </cols>
  <sheetData>
    <row r="1" ht="15">
      <c r="A1" t="s">
        <v>1108</v>
      </c>
    </row>
    <row r="2" ht="15">
      <c r="A2">
        <v>38717</v>
      </c>
    </row>
    <row r="3" spans="1:8" ht="15">
      <c r="C3" t="s">
        <v>732</v>
      </c>
      <c r="D3" t="s">
        <v>603</v>
      </c>
      <c r="E3" t="s">
        <v>1233</v>
      </c>
      <c r="F3">
        <f>Exchange!C4</f>
        <v>1.4127200000000002</v>
      </c>
      <c r="G3">
        <f>Exchange!D4</f>
        <v>1.3593000000000002</v>
      </c>
      <c r="H3">
        <f>Exchange!F5</f>
        <v>2.03111</v>
      </c>
    </row>
    <row r="4" spans="1:8" ht="15">
      <c r="B4" t="s">
        <v>1353</v>
      </c>
      <c r="C4" t="s">
        <v>754</v>
      </c>
      <c r="D4" t="s">
        <v>699</v>
      </c>
      <c r="E4" t="s">
        <v>29</v>
      </c>
      <c r="F4" t="s">
        <v>588</v>
      </c>
      <c r="G4" t="s">
        <v>1291</v>
      </c>
      <c r="H4" t="s">
        <v>974</v>
      </c>
    </row>
    <row r="5" spans="1:8" ht="15">
      <c r="A5" t="s">
        <v>1096</v>
      </c>
    </row>
    <row r="6" spans="1:8" ht="15">
      <c r="A6" t="s">
        <v>279</v>
      </c>
      <c r="F6" t="s">
        <v>916</v>
      </c>
    </row>
    <row r="7" spans="1:8" ht="15">
      <c r="A7" t="s">
        <v>349</v>
      </c>
      <c r="B7">
        <v>20</v>
      </c>
      <c r="E7">
        <f>F7/F3</f>
        <v>0.05485871227136303</v>
      </c>
      <c r="F7">
        <v>0.0775</v>
      </c>
      <c r="G7">
        <f>F7/G3</f>
        <v>0.05701463988817773</v>
      </c>
      <c r="H7">
        <f>F7*H3</f>
        <v>0.157411025</v>
      </c>
    </row>
    <row r="8" ht="15"/>
    <row r="9" ht="15"/>
    <row r="10" ht="15">
      <c r="A10" t="s">
        <v>425</v>
      </c>
    </row>
    <row r="11" ht="15">
      <c r="A11" t="s">
        <v>450</v>
      </c>
    </row>
    <row r="12" ht="15">
      <c r="A12" t="s">
        <v>459</v>
      </c>
    </row>
    <row r="13" ht="15">
      <c r="A13" t="s">
        <v>471</v>
      </c>
    </row>
    <row r="14" ht="15">
      <c r="A14" t="s">
        <v>480</v>
      </c>
    </row>
    <row r="15" ht="15"/>
    <row r="16" spans="1:2" ht="15">
      <c r="A16" t="s">
        <v>876</v>
      </c>
      <c r="B16" t="s">
        <v>865</v>
      </c>
    </row>
    <row r="17" spans="1:2" ht="15">
      <c r="A17">
        <v>9</v>
      </c>
      <c r="B17">
        <v>1600</v>
      </c>
    </row>
    <row r="18" spans="1:2" ht="15">
      <c r="A18">
        <v>7</v>
      </c>
      <c r="B18">
        <v>1100</v>
      </c>
    </row>
    <row r="19" spans="1:2" ht="15">
      <c r="A19">
        <v>6.5</v>
      </c>
      <c r="B19">
        <v>900</v>
      </c>
    </row>
    <row r="20" spans="1:2" ht="15">
      <c r="A20">
        <v>5.5</v>
      </c>
      <c r="B20">
        <v>950</v>
      </c>
    </row>
    <row r="21" spans="1:2" ht="15">
      <c r="A21" t="s">
        <v>488</v>
      </c>
    </row>
    <row r="22" spans="1:2" ht="15"/>
    <row r="23" spans="1:2" ht="15"/>
    <row r="24" spans="1:2" ht="15"/>
    <row r="25" spans="1:2" ht="15"/>
    <row r="26" spans="1:2" ht="15"/>
    <row r="27" spans="1:2" ht="15"/>
    <row r="28" spans="1:2" ht="15"/>
    <row r="29" spans="1:2" ht="15"/>
    <row r="30" spans="1:2" ht="15"/>
    <row r="31" spans="1:2" ht="15"/>
    <row r="32" spans="1:2" ht="15"/>
    <row r="33" spans="1:2" ht="15"/>
    <row r="65" ht="15">
      <c r="A65" t="s">
        <v>880</v>
      </c>
    </row>
    <row r="66" ht="15">
      <c r="A66" t="s">
        <v>790</v>
      </c>
    </row>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sheetData>
  <sheetProtection/>
  <mergeCells count="1">
    <mergeCell ref="A60:K60"/>
  </mergeCells>
  <printOptions gridLines="1"/>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dimension ref="A1:G18"/>
  <sheetViews>
    <sheetView defaultGridColor="0" colorId="0" workbookViewId="0" topLeftCell="A1">
      <pane topLeftCell="A1" activePane="topLeft" state="split"/>
      <selection pane="topLeft" activeCell="A1" sqref="A1"/>
    </sheetView>
  </sheetViews>
  <sheetFormatPr defaultColWidth="7.10546875" defaultRowHeight="15"/>
  <cols>
    <col min="1" max="1" width="12.99609375" style="0" customWidth="1"/>
    <col min="2" max="2" width="5.88671875" style="0" customWidth="1"/>
    <col min="4" max="4" width="8.99609375" style="0" customWidth="1"/>
    <col min="5" max="5" width="6.3359375" style="0" customWidth="1"/>
    <col min="6" max="6" width="9.21484375" style="0" customWidth="1"/>
    <col min="7" max="7" width="9.10546875" style="0" customWidth="1"/>
  </cols>
  <sheetData>
    <row r="1" spans="1:7" ht="15">
      <c r="A1" t="s">
        <v>1128</v>
      </c>
    </row>
    <row r="2" spans="1:7" ht="15">
      <c r="A2">
        <v>40154</v>
      </c>
    </row>
    <row r="3" spans="1:7" ht="15">
      <c r="F3">
        <f>Exchange!C4</f>
        <v>1.4127200000000002</v>
      </c>
      <c r="G3">
        <f>Exchange!D4</f>
        <v>1.3593000000000002</v>
      </c>
    </row>
    <row r="4" spans="1:7" ht="15">
      <c r="B4" t="s">
        <v>1353</v>
      </c>
      <c r="E4" t="s">
        <v>29</v>
      </c>
      <c r="F4" t="s">
        <v>588</v>
      </c>
      <c r="G4" t="s">
        <v>1291</v>
      </c>
    </row>
    <row r="5" spans="1:7" ht="15">
      <c r="A5" t="s">
        <v>1316</v>
      </c>
      <c r="B5">
        <v>12</v>
      </c>
      <c r="E5">
        <v>0.095</v>
      </c>
      <c r="F5">
        <f>E5*F$3</f>
        <v>0.13420840000000003</v>
      </c>
      <c r="G5">
        <f>E5*G$3</f>
        <v>0.1291335</v>
      </c>
    </row>
    <row r="6" spans="1:7" ht="15">
      <c r="A6" t="s">
        <v>1175</v>
      </c>
      <c r="B6">
        <v>12</v>
      </c>
      <c r="E6">
        <v>0.23</v>
      </c>
      <c r="F6">
        <f>E6*F$3</f>
        <v>0.32492560000000004</v>
      </c>
      <c r="G6">
        <f>E6*G$3</f>
        <v>0.31263900000000006</v>
      </c>
    </row>
    <row r="7" spans="1:7" ht="15">
      <c r="A7" t="s">
        <v>561</v>
      </c>
      <c r="B7">
        <v>12</v>
      </c>
      <c r="E7">
        <v>0.136</v>
      </c>
      <c r="F7">
        <f>E7*F$3</f>
        <v>0.19212992000000004</v>
      </c>
      <c r="G7">
        <f>E7*G$3</f>
        <v>0.18486480000000002</v>
      </c>
    </row>
    <row r="8" spans="2:7" ht="15">
      <c r="B8">
        <v>12</v>
      </c>
      <c r="E8">
        <v>0.114</v>
      </c>
      <c r="F8">
        <f>E7*F$3</f>
        <v>0.19212992000000004</v>
      </c>
      <c r="G8">
        <f>E7*G$3</f>
        <v>0.18486480000000002</v>
      </c>
    </row>
    <row r="9" spans="1:7" ht="15">
      <c r="A9" t="s">
        <v>555</v>
      </c>
      <c r="B9">
        <v>12</v>
      </c>
      <c r="E9">
        <v>0.16</v>
      </c>
      <c r="F9">
        <f>E9*F$3</f>
        <v>0.22603520000000005</v>
      </c>
      <c r="G9">
        <f>E9*G$3</f>
        <v>0.21748800000000004</v>
      </c>
    </row>
    <row r="10" spans="2:7" ht="15">
      <c r="B10">
        <v>12</v>
      </c>
      <c r="E10">
        <v>0.12</v>
      </c>
      <c r="F10">
        <f>E9*F$3</f>
        <v>0.22603520000000005</v>
      </c>
      <c r="G10">
        <f>E9*G$3</f>
        <v>0.21748800000000004</v>
      </c>
    </row>
    <row r="11" spans="1:7" ht="15">
      <c r="A11" t="s">
        <v>866</v>
      </c>
      <c r="B11">
        <v>12</v>
      </c>
      <c r="E11">
        <v>0.067</v>
      </c>
      <c r="F11">
        <f>E11*F$3</f>
        <v>0.09465224000000001</v>
      </c>
      <c r="G11">
        <f>E11*G$3</f>
        <v>0.09107310000000002</v>
      </c>
    </row>
    <row r="12" spans="1:7" ht="15">
      <c r="A12" t="s">
        <v>736</v>
      </c>
      <c r="B12">
        <v>12</v>
      </c>
      <c r="E12">
        <v>0.075</v>
      </c>
      <c r="F12">
        <f>E12*F$3</f>
        <v>0.105954</v>
      </c>
      <c r="G12">
        <f>E12*G$3</f>
        <v>0.10194750000000001</v>
      </c>
    </row>
    <row r="13" spans="1:7" ht="15">
      <c r="A13" t="s">
        <v>820</v>
      </c>
      <c r="B13">
        <v>12</v>
      </c>
      <c r="E13">
        <v>0.097</v>
      </c>
      <c r="F13">
        <f>E13*F$3</f>
        <v>0.13703384000000002</v>
      </c>
      <c r="G13">
        <f>E13*G$3</f>
        <v>0.13185210000000003</v>
      </c>
    </row>
    <row r="14" spans="1:7" ht="15">
      <c r="A14" t="s">
        <v>41</v>
      </c>
      <c r="B14">
        <v>12</v>
      </c>
      <c r="E14">
        <v>0.078</v>
      </c>
      <c r="F14">
        <f>E14*F$3</f>
        <v>0.11019216000000001</v>
      </c>
      <c r="G14">
        <f>E14*G$3</f>
        <v>0.10602540000000002</v>
      </c>
    </row>
    <row r="15" ht="15">
      <c r="A15" t="s">
        <v>1330</v>
      </c>
    </row>
    <row r="16" ht="15">
      <c r="A16" t="s">
        <v>1182</v>
      </c>
    </row>
    <row r="17" ht="15">
      <c r="A17" t="s">
        <v>946</v>
      </c>
    </row>
    <row r="18" ht="15">
      <c r="A18" t="s">
        <v>827</v>
      </c>
    </row>
  </sheetData>
  <sheetProtection/>
  <printOptions gridLines="1"/>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E11"/>
  <sheetViews>
    <sheetView defaultGridColor="0" colorId="0" workbookViewId="0" topLeftCell="A1">
      <pane topLeftCell="A1" activePane="topLeft" state="split"/>
      <selection pane="topLeft" activeCell="D6" sqref="D6"/>
    </sheetView>
  </sheetViews>
  <sheetFormatPr defaultColWidth="7.10546875" defaultRowHeight="15"/>
  <cols>
    <col min="1" max="1" width="12.88671875" style="0" customWidth="1"/>
    <col min="2" max="2" width="5.88671875" style="0" customWidth="1"/>
    <col min="3" max="3" width="8.88671875" style="0" customWidth="1"/>
    <col min="4" max="4" width="9.21484375" style="0" customWidth="1"/>
    <col min="5" max="5" width="9.10546875" style="0" customWidth="1"/>
  </cols>
  <sheetData>
    <row r="1" spans="1:5" ht="15">
      <c r="A1" t="s">
        <v>1031</v>
      </c>
    </row>
    <row r="2" spans="1:5" ht="15"/>
    <row r="3" spans="2:5" ht="15">
      <c r="C3" t="s">
        <v>1233</v>
      </c>
      <c r="D3">
        <f>Exchange!C4</f>
        <v>1.4127200000000002</v>
      </c>
      <c r="E3">
        <f>Exchange!D4</f>
        <v>1.3593000000000002</v>
      </c>
    </row>
    <row r="4" spans="1:5" ht="15">
      <c r="A4" t="s">
        <v>864</v>
      </c>
      <c r="B4" t="s">
        <v>1353</v>
      </c>
      <c r="C4" t="s">
        <v>29</v>
      </c>
      <c r="D4" t="s">
        <v>588</v>
      </c>
      <c r="E4" t="s">
        <v>1291</v>
      </c>
    </row>
    <row r="5" spans="1:5" ht="15">
      <c r="A5" t="s">
        <v>738</v>
      </c>
      <c r="B5">
        <v>20</v>
      </c>
      <c r="C5">
        <f>'Germany 2009'!C11</f>
        <v>0.092</v>
      </c>
      <c r="D5">
        <f>'Germany 2009'!D11</f>
        <v>0.12997024000000001</v>
      </c>
      <c r="E5">
        <f>'Germany 2009'!E11</f>
        <v>0.12505560000000002</v>
      </c>
    </row>
    <row r="6" spans="1:5" ht="15">
      <c r="A6" t="s">
        <v>985</v>
      </c>
      <c r="B6">
        <v>20</v>
      </c>
      <c r="C6">
        <f>'Ontario FIT Rates'!C6</f>
        <v>0.09556033750495498</v>
      </c>
      <c r="D6">
        <f>'Ontario FIT Rates'!D6</f>
        <v>0.135</v>
      </c>
      <c r="E6">
        <f>'Ontario FIT Rates'!E6</f>
        <v>0.12989516677048532</v>
      </c>
    </row>
    <row r="7" spans="1:5" ht="15">
      <c r="A7" t="s">
        <v>727</v>
      </c>
      <c r="B7">
        <v>15</v>
      </c>
      <c r="C7">
        <f>France!E8</f>
        <v>0.082</v>
      </c>
      <c r="D7">
        <f>France!F8</f>
        <v>0.11584304000000002</v>
      </c>
      <c r="E7">
        <f>France!G8</f>
        <v>0.11146260000000002</v>
      </c>
    </row>
    <row r="8" spans="1:5" ht="15">
      <c r="A8" t="s">
        <v>1217</v>
      </c>
      <c r="B8">
        <v>25</v>
      </c>
      <c r="C8">
        <f>'Spain RD 661 2007'!C8</f>
        <v>0.7818</v>
      </c>
      <c r="D8">
        <f>'Spain RD 661 2007'!D8</f>
        <v>1.1044644960000003</v>
      </c>
      <c r="E8">
        <f>'Spain RD 661 2007'!E8</f>
        <v>1.0627007400000001</v>
      </c>
    </row>
    <row r="10" spans="1:5" ht="15">
      <c r="A10" t="s">
        <v>1214</v>
      </c>
      <c r="B10">
        <v>20</v>
      </c>
      <c r="C10">
        <f>'South Africa'!F5</f>
        <v>0.11840148522823071</v>
      </c>
      <c r="D10">
        <f>'South Africa'!G5</f>
        <v>0.1672681462116261</v>
      </c>
      <c r="E10">
        <f>'South Africa'!H5</f>
        <v>0.16094313887073403</v>
      </c>
    </row>
    <row r="11" spans="1:5" ht="15">
      <c r="A11" t="s">
        <v>1293</v>
      </c>
      <c r="B11">
        <v>20</v>
      </c>
      <c r="C11">
        <f>Vermont!C7</f>
        <v>0.09195909659383505</v>
      </c>
      <c r="D11">
        <f>Vermont!D7</f>
        <v>0.12991245494004267</v>
      </c>
      <c r="E11">
        <f>Vermont!E7</f>
        <v>0.125</v>
      </c>
    </row>
  </sheetData>
  <sheetProtection/>
  <printOptions gridLines="1"/>
  <pageMargins left="0.75" right="0.75" top="1" bottom="1" header="0.5" footer="0.5"/>
  <pageSetup orientation="portrait" paperSize="9"/>
</worksheet>
</file>

<file path=xl/worksheets/sheet60.xml><?xml version="1.0" encoding="utf-8"?>
<worksheet xmlns="http://schemas.openxmlformats.org/spreadsheetml/2006/main" xmlns:r="http://schemas.openxmlformats.org/officeDocument/2006/relationships">
  <dimension ref="A1:G22"/>
  <sheetViews>
    <sheetView defaultGridColor="0" colorId="0" workbookViewId="0" topLeftCell="A1">
      <pane topLeftCell="A1" activePane="topLeft" state="split"/>
      <selection pane="topLeft" activeCell="A16" sqref="A16"/>
    </sheetView>
  </sheetViews>
  <sheetFormatPr defaultColWidth="7.10546875" defaultRowHeight="15"/>
  <cols>
    <col min="1" max="1" width="22.88671875" style="0" customWidth="1"/>
    <col min="2" max="2" width="5.88671875" style="0" customWidth="1"/>
    <col min="3" max="3" width="8.5546875" style="0" customWidth="1"/>
    <col min="4" max="4" width="8.99609375" style="0" customWidth="1"/>
    <col min="5" max="5" width="6.3359375" customWidth="1"/>
    <col min="6" max="6" width="9.21484375" style="0" customWidth="1"/>
    <col min="7" max="7" width="9.10546875" style="0" customWidth="1"/>
  </cols>
  <sheetData>
    <row r="1" spans="1:7" ht="15">
      <c r="A1" t="s">
        <v>1105</v>
      </c>
    </row>
    <row r="2" spans="1:7" ht="15">
      <c r="A2">
        <v>40193</v>
      </c>
    </row>
    <row r="3" spans="1:7" ht="15">
      <c r="E3">
        <v>0.0331939</v>
      </c>
      <c r="F3">
        <f>Exchange!C4</f>
        <v>1.4127200000000002</v>
      </c>
      <c r="G3">
        <f>Exchange!D4</f>
        <v>1.3593000000000002</v>
      </c>
    </row>
    <row r="4" spans="1:7" ht="15">
      <c r="B4" t="s">
        <v>1353</v>
      </c>
      <c r="D4" t="s">
        <v>1161</v>
      </c>
      <c r="E4" t="s">
        <v>29</v>
      </c>
      <c r="F4" t="s">
        <v>588</v>
      </c>
      <c r="G4" t="s">
        <v>1291</v>
      </c>
    </row>
    <row r="5" spans="1:7" ht="15">
      <c r="A5" t="s">
        <v>1320</v>
      </c>
      <c r="B5">
        <v>15</v>
      </c>
      <c r="E5">
        <v>0.0809</v>
      </c>
      <c r="F5">
        <f>E5*F$3</f>
        <v>0.11428904800000002</v>
      </c>
      <c r="G5">
        <f>E5*G$3</f>
        <v>0.10996737000000001</v>
      </c>
    </row>
    <row r="6" spans="5:7" ht="15"/>
    <row r="7" spans="1:7" ht="15">
      <c r="A7" t="s">
        <v>565</v>
      </c>
      <c r="B7">
        <v>15</v>
      </c>
      <c r="E7">
        <v>0.1131</v>
      </c>
      <c r="F7">
        <f>E7*F$3</f>
        <v>0.15977863200000003</v>
      </c>
      <c r="G7">
        <f>E7*G$3</f>
        <v>0.15373683000000002</v>
      </c>
    </row>
    <row r="8" spans="5:7" ht="15"/>
    <row r="9" spans="1:7" ht="15">
      <c r="A9" t="s">
        <v>555</v>
      </c>
      <c r="B9">
        <v>15</v>
      </c>
      <c r="E9">
        <v>0.12610000000000002</v>
      </c>
      <c r="F9">
        <f>E9*F$3</f>
        <v>0.17814399200000006</v>
      </c>
      <c r="G9">
        <f>E9*G$3</f>
        <v>0.17140773000000004</v>
      </c>
    </row>
    <row r="10" spans="5:7" ht="15"/>
    <row r="11" spans="1:7" ht="15">
      <c r="A11" t="s">
        <v>1177</v>
      </c>
      <c r="B11">
        <v>15</v>
      </c>
      <c r="E11">
        <v>0.42510000000000003</v>
      </c>
      <c r="F11">
        <f>E11*F$3</f>
        <v>0.6005472720000001</v>
      </c>
      <c r="G11">
        <f>E11*G$3</f>
        <v>0.5778384300000001</v>
      </c>
    </row>
    <row r="12" ht="15"/>
    <row r="13" spans="1:5" ht="15">
      <c r="A13" t="s">
        <v>932</v>
      </c>
    </row>
    <row r="14" ht="15"/>
    <row r="15" spans="1:5" ht="15">
      <c r="A15" t="s">
        <v>724</v>
      </c>
    </row>
    <row r="16" spans="1:5" ht="15"/>
    <row r="17" ht="15"/>
    <row r="18" ht="15"/>
    <row r="19" ht="15"/>
    <row r="20" ht="15"/>
    <row r="21" ht="15"/>
    <row r="22" ht="15"/>
  </sheetData>
  <sheetProtection/>
  <printOptions gridLines="1"/>
  <pageMargins left="0.75" right="0.75" top="1" bottom="1" header="0.5" footer="0.5"/>
  <pageSetup orientation="portrait" paperSize="9"/>
</worksheet>
</file>

<file path=xl/worksheets/sheet61.xml><?xml version="1.0" encoding="utf-8"?>
<worksheet xmlns="http://schemas.openxmlformats.org/spreadsheetml/2006/main" xmlns:r="http://schemas.openxmlformats.org/officeDocument/2006/relationships">
  <dimension ref="A1:F96"/>
  <sheetViews>
    <sheetView defaultGridColor="0" colorId="0" workbookViewId="0" topLeftCell="A1">
      <pane topLeftCell="A1" activePane="topLeft" state="split"/>
      <selection pane="topLeft" activeCell="A1" sqref="A1"/>
    </sheetView>
  </sheetViews>
  <sheetFormatPr defaultColWidth="7.10546875" defaultRowHeight="15"/>
  <cols>
    <col min="1" max="1" width="22.6640625" customWidth="1"/>
    <col min="2" max="2" width="6.6640625" customWidth="1"/>
    <col min="3" max="3" width="9.88671875" customWidth="1"/>
    <col min="4" max="4" width="8.6640625" customWidth="1"/>
    <col min="5" max="5" width="8.5546875" customWidth="1"/>
    <col min="6" max="6" width="10.4453125" customWidth="1"/>
    <col min="7" max="254" width="6.6640625" customWidth="1"/>
  </cols>
  <sheetData>
    <row r="1" spans="1:5" ht="15">
      <c r="A1" t="s">
        <v>1106</v>
      </c>
    </row>
    <row r="2" spans="1:5" ht="15">
      <c r="A2">
        <v>2009</v>
      </c>
    </row>
    <row r="3" spans="1:5" ht="15">
      <c r="C3" t="s">
        <v>1091</v>
      </c>
      <c r="D3">
        <f>Exchange!C4</f>
        <v>1.4127200000000002</v>
      </c>
      <c r="E3">
        <f>Exchange!D4</f>
        <v>1.3593000000000002</v>
      </c>
    </row>
    <row r="4" spans="1:6" ht="15">
      <c r="B4" t="s">
        <v>1353</v>
      </c>
      <c r="C4" t="s">
        <v>29</v>
      </c>
      <c r="D4" t="s">
        <v>588</v>
      </c>
      <c r="E4" t="s">
        <v>1291</v>
      </c>
      <c r="F4" t="s">
        <v>643</v>
      </c>
    </row>
    <row r="5" spans="1:6" ht="15">
      <c r="A5" t="s">
        <v>1316</v>
      </c>
      <c r="B5">
        <v>15</v>
      </c>
    </row>
    <row r="6" spans="1:6" ht="15">
      <c r="A6" t="s">
        <v>78</v>
      </c>
      <c r="C6">
        <v>0.09538</v>
      </c>
      <c r="D6">
        <f>C6*D$3</f>
        <v>0.13474523360000004</v>
      </c>
      <c r="E6">
        <f>C6*E$3</f>
        <v>0.12965003400000003</v>
      </c>
    </row>
    <row r="7" spans="1:6" ht="15">
      <c r="A7" t="s">
        <v>121</v>
      </c>
      <c r="C7">
        <v>0.09538</v>
      </c>
      <c r="D7">
        <f>C7*D$3</f>
        <v>0.13474523360000004</v>
      </c>
      <c r="E7">
        <f>C7*E$3</f>
        <v>0.12965003400000003</v>
      </c>
    </row>
    <row r="8" spans="1:6" ht="15">
      <c r="A8" t="s">
        <v>83</v>
      </c>
      <c r="C8">
        <v>0.09538</v>
      </c>
      <c r="D8">
        <f>C8*D$3</f>
        <v>0.13474523360000004</v>
      </c>
      <c r="E8">
        <f>C8*E$3</f>
        <v>0.12965003400000003</v>
      </c>
    </row>
    <row r="9" spans="1:6" ht="15">
      <c r="A9" t="s">
        <v>93</v>
      </c>
      <c r="C9">
        <v>0.08674000000000001</v>
      </c>
      <c r="D9">
        <f>C9*D$3</f>
        <v>0.12253933280000004</v>
      </c>
      <c r="E9">
        <f>C9*E$3</f>
        <v>0.11790568200000003</v>
      </c>
    </row>
    <row r="10" spans="1:6" ht="15">
      <c r="A10" t="s">
        <v>1186</v>
      </c>
      <c r="B10">
        <v>15</v>
      </c>
      <c r="F10">
        <v>-0.07</v>
      </c>
    </row>
    <row r="11" spans="1:6" ht="15">
      <c r="A11" t="s">
        <v>204</v>
      </c>
    </row>
    <row r="12" spans="1:6" ht="15">
      <c r="A12" t="s">
        <v>78</v>
      </c>
      <c r="C12">
        <v>0.41546000000000005</v>
      </c>
      <c r="D12">
        <f>C12*D$3</f>
        <v>0.5869286512000002</v>
      </c>
      <c r="E12">
        <f>C12*E$3</f>
        <v>0.5647347780000002</v>
      </c>
    </row>
    <row r="13" spans="1:6" ht="15">
      <c r="A13" t="s">
        <v>121</v>
      </c>
      <c r="C13">
        <v>0.38020000000000004</v>
      </c>
      <c r="D13">
        <f>C13*D$3</f>
        <v>0.5371161440000002</v>
      </c>
      <c r="E13">
        <f>C13*E$3</f>
        <v>0.5168058600000002</v>
      </c>
    </row>
    <row r="14" spans="1:6" ht="15">
      <c r="A14" t="s">
        <v>83</v>
      </c>
      <c r="C14">
        <v>0.31536000000000003</v>
      </c>
      <c r="D14">
        <f>C14*D$3</f>
        <v>0.4455153792000001</v>
      </c>
      <c r="E14">
        <f>C14*E$3</f>
        <v>0.4286688480000001</v>
      </c>
    </row>
    <row r="15" spans="1:6" ht="15">
      <c r="A15" t="s">
        <v>93</v>
      </c>
      <c r="C15">
        <v>0.28071</v>
      </c>
      <c r="D15">
        <f>C15*D$3</f>
        <v>0.3965646312000001</v>
      </c>
      <c r="E15">
        <f>C15*E$3</f>
        <v>0.3815691030000001</v>
      </c>
    </row>
    <row r="16" spans="1:6" ht="15">
      <c r="A16" t="s">
        <v>157</v>
      </c>
    </row>
    <row r="17" spans="1:6" ht="15">
      <c r="A17" t="s">
        <v>78</v>
      </c>
      <c r="C17">
        <v>0.47778000000000004</v>
      </c>
      <c r="D17">
        <f>C17*D$3</f>
        <v>0.6749693616000001</v>
      </c>
      <c r="E17">
        <f>C17*E$3</f>
        <v>0.6494463540000002</v>
      </c>
    </row>
    <row r="18" spans="1:6" ht="15">
      <c r="A18" t="s">
        <v>121</v>
      </c>
      <c r="C18">
        <v>0.43703000000000003</v>
      </c>
      <c r="D18">
        <f>C18*D$3</f>
        <v>0.6174010216000001</v>
      </c>
      <c r="E18">
        <f>C18*E$3</f>
        <v>0.5940548790000001</v>
      </c>
    </row>
    <row r="19" spans="1:6" ht="15">
      <c r="A19" t="s">
        <v>83</v>
      </c>
      <c r="C19">
        <v>0.36267000000000005</v>
      </c>
      <c r="D19">
        <f>C19*D$3</f>
        <v>0.5123511624000001</v>
      </c>
      <c r="E19">
        <f>C19*E$3</f>
        <v>0.49297733100000013</v>
      </c>
    </row>
    <row r="20" spans="1:6" ht="15">
      <c r="A20" t="s">
        <v>93</v>
      </c>
      <c r="C20">
        <v>0.32282000000000005</v>
      </c>
      <c r="D20">
        <f>C20*D$3</f>
        <v>0.45605427040000013</v>
      </c>
      <c r="E20">
        <f>C20*E$3</f>
        <v>0.4388092260000001</v>
      </c>
    </row>
    <row r="21" spans="1:6" ht="15">
      <c r="A21" t="s">
        <v>162</v>
      </c>
    </row>
    <row r="22" spans="1:6" ht="15">
      <c r="A22" t="s">
        <v>78</v>
      </c>
      <c r="C22">
        <v>0.39042000000000004</v>
      </c>
      <c r="D22">
        <f>C22*D$3</f>
        <v>0.5515541424000001</v>
      </c>
      <c r="E22">
        <f>C22*E$3</f>
        <v>0.5306979060000001</v>
      </c>
    </row>
    <row r="23" spans="1:6" ht="15">
      <c r="A23" t="s">
        <v>121</v>
      </c>
      <c r="C23">
        <v>0.35971000000000003</v>
      </c>
      <c r="D23">
        <f>C23*D$3</f>
        <v>0.5081695112000001</v>
      </c>
      <c r="E23">
        <f>C23*E$3</f>
        <v>0.4889538030000001</v>
      </c>
    </row>
    <row r="24" spans="1:6" ht="15">
      <c r="A24" t="s">
        <v>83</v>
      </c>
      <c r="C24">
        <v>0.28998</v>
      </c>
      <c r="D24">
        <f>C24*D$3</f>
        <v>0.4096605456000001</v>
      </c>
      <c r="E24">
        <f>C24*E$3</f>
        <v>0.39416981400000006</v>
      </c>
    </row>
    <row r="25" spans="1:6" ht="15">
      <c r="A25" t="s">
        <v>93</v>
      </c>
      <c r="C25">
        <v>0.26822</v>
      </c>
      <c r="D25">
        <f>C25*D$3</f>
        <v>0.3789197584000001</v>
      </c>
      <c r="E25">
        <f>C25*E$3</f>
        <v>0.36459144600000004</v>
      </c>
    </row>
    <row r="26" spans="1:6" ht="15">
      <c r="A26" t="s">
        <v>810</v>
      </c>
      <c r="B26">
        <v>15</v>
      </c>
    </row>
    <row r="27" spans="1:6" ht="15">
      <c r="A27" t="s">
        <v>78</v>
      </c>
      <c r="C27">
        <v>0.10547000000000001</v>
      </c>
      <c r="D27">
        <f>C27*D$3</f>
        <v>0.14899957840000003</v>
      </c>
      <c r="E27">
        <f>C27*E$3</f>
        <v>0.14336537100000002</v>
      </c>
    </row>
    <row r="28" spans="1:6" ht="15">
      <c r="A28" t="s">
        <v>121</v>
      </c>
      <c r="C28">
        <v>0.09261000000000001</v>
      </c>
      <c r="D28">
        <f>C28*D$3</f>
        <v>0.13083199920000005</v>
      </c>
      <c r="E28">
        <f>C28*E$3</f>
        <v>0.12588477300000003</v>
      </c>
    </row>
    <row r="29" spans="1:6" ht="15">
      <c r="A29" t="s">
        <v>83</v>
      </c>
      <c r="C29">
        <v>0.08234000000000001</v>
      </c>
      <c r="D29">
        <f>C29*D$3</f>
        <v>0.11632336480000004</v>
      </c>
      <c r="E29">
        <f>C29*E$3</f>
        <v>0.11192476200000002</v>
      </c>
    </row>
    <row r="30" spans="1:6" ht="15">
      <c r="A30" t="s">
        <v>93</v>
      </c>
      <c r="C30">
        <v>0.07657000000000001</v>
      </c>
      <c r="D30">
        <f>C30*D$3</f>
        <v>0.10817197040000004</v>
      </c>
      <c r="E30">
        <f>C30*E$3</f>
        <v>0.10408160100000004</v>
      </c>
    </row>
    <row r="31" spans="1:3" ht="15">
      <c r="A31" t="s">
        <v>736</v>
      </c>
      <c r="B31">
        <v>15</v>
      </c>
    </row>
    <row r="32" spans="1:5" ht="15">
      <c r="A32" t="s">
        <v>78</v>
      </c>
      <c r="C32">
        <v>0.15247000000000002</v>
      </c>
      <c r="D32">
        <f>C32*D$3</f>
        <v>0.21539741840000007</v>
      </c>
      <c r="E32">
        <f>C32*E$3</f>
        <v>0.20725247100000005</v>
      </c>
    </row>
    <row r="33" spans="1:5" ht="15">
      <c r="A33" t="s">
        <v>121</v>
      </c>
      <c r="C33">
        <v>0.15247000000000002</v>
      </c>
      <c r="D33">
        <f>C33*D$3</f>
        <v>0.21539741840000007</v>
      </c>
      <c r="E33">
        <f>C33*E$3</f>
        <v>0.20725247100000005</v>
      </c>
    </row>
    <row r="34" spans="1:5" ht="15">
      <c r="A34" t="s">
        <v>83</v>
      </c>
      <c r="C34">
        <v>0.15247000000000002</v>
      </c>
      <c r="D34">
        <f>C34*D$3</f>
        <v>0.21539741840000007</v>
      </c>
      <c r="E34">
        <f>C34*E$3</f>
        <v>0.20725247100000005</v>
      </c>
    </row>
    <row r="35" spans="1:3" ht="15">
      <c r="A35" t="s">
        <v>93</v>
      </c>
      <c r="C35" t="s">
        <v>915</v>
      </c>
    </row>
    <row r="36" spans="1:3" ht="15">
      <c r="A36" t="s">
        <v>1340</v>
      </c>
      <c r="B36">
        <v>15</v>
      </c>
    </row>
    <row r="37" spans="1:3" ht="15">
      <c r="A37" t="s">
        <v>78</v>
      </c>
      <c r="C37" t="s">
        <v>915</v>
      </c>
    </row>
    <row r="38" spans="1:5" ht="15">
      <c r="A38" t="s">
        <v>121</v>
      </c>
      <c r="C38">
        <v>0.22435000000000002</v>
      </c>
      <c r="D38">
        <f>C38*D$3</f>
        <v>0.3169437320000001</v>
      </c>
      <c r="E38">
        <f>C38*E$3</f>
        <v>0.3049589550000001</v>
      </c>
    </row>
    <row r="39" spans="1:5" ht="15">
      <c r="A39" t="s">
        <v>83</v>
      </c>
      <c r="C39">
        <v>0.16743000000000002</v>
      </c>
      <c r="D39">
        <f>C39*D$3</f>
        <v>0.23653170960000006</v>
      </c>
      <c r="E39">
        <f>C39*E$3</f>
        <v>0.22758759900000006</v>
      </c>
    </row>
    <row r="40" spans="1:3" ht="15">
      <c r="A40" t="s">
        <v>93</v>
      </c>
      <c r="C40" t="s">
        <v>915</v>
      </c>
    </row>
    <row r="41" spans="1:3" ht="15">
      <c r="A41" t="s">
        <v>619</v>
      </c>
      <c r="B41">
        <v>15</v>
      </c>
    </row>
    <row r="42" spans="1:5" ht="15">
      <c r="A42" t="s">
        <v>78</v>
      </c>
      <c r="C42">
        <v>0.10254</v>
      </c>
      <c r="D42">
        <f>C42*D$3</f>
        <v>0.14486030880000003</v>
      </c>
      <c r="E42">
        <f>C42*E$3</f>
        <v>0.13938262200000004</v>
      </c>
    </row>
    <row r="43" spans="1:5" ht="15">
      <c r="A43" t="s">
        <v>121</v>
      </c>
      <c r="C43">
        <v>0.10254</v>
      </c>
      <c r="D43">
        <f>C43*D$3</f>
        <v>0.14486030880000003</v>
      </c>
      <c r="E43">
        <f>C43*E$3</f>
        <v>0.13938262200000004</v>
      </c>
    </row>
    <row r="44" spans="1:5" ht="15">
      <c r="A44" t="s">
        <v>83</v>
      </c>
      <c r="C44">
        <v>0.10254</v>
      </c>
      <c r="D44">
        <f>C44*D$3</f>
        <v>0.14486030880000003</v>
      </c>
      <c r="E44">
        <f>C44*E$3</f>
        <v>0.13938262200000004</v>
      </c>
    </row>
    <row r="45" spans="1:3" ht="15">
      <c r="A45" t="s">
        <v>93</v>
      </c>
      <c r="C45" t="s">
        <v>915</v>
      </c>
    </row>
    <row r="46" spans="1:2" ht="15">
      <c r="A46" t="s">
        <v>559</v>
      </c>
      <c r="B46">
        <v>15</v>
      </c>
    </row>
    <row r="47" spans="1:5" ht="15">
      <c r="A47" t="s">
        <v>78</v>
      </c>
      <c r="C47">
        <v>0.16005000000000003</v>
      </c>
      <c r="D47">
        <f>C47*D$3</f>
        <v>0.22610583600000006</v>
      </c>
      <c r="E47">
        <f>C47*E$3</f>
        <v>0.21755596500000007</v>
      </c>
    </row>
    <row r="48" spans="1:5" ht="15">
      <c r="A48" t="s">
        <v>121</v>
      </c>
      <c r="C48">
        <v>0.15576</v>
      </c>
      <c r="D48">
        <f>C48*D$3</f>
        <v>0.22004526720000003</v>
      </c>
      <c r="E48">
        <f>C48*E$3</f>
        <v>0.21172456800000003</v>
      </c>
    </row>
    <row r="49" spans="1:5" ht="15">
      <c r="A49" t="s">
        <v>83</v>
      </c>
      <c r="C49">
        <v>0.14077</v>
      </c>
      <c r="D49">
        <f>C49*D$3</f>
        <v>0.19886859440000004</v>
      </c>
      <c r="E49">
        <f>C49*E$3</f>
        <v>0.19134866100000003</v>
      </c>
    </row>
    <row r="50" spans="1:3" ht="15">
      <c r="A50" t="s">
        <v>93</v>
      </c>
      <c r="C50" t="s">
        <v>915</v>
      </c>
    </row>
    <row r="51" spans="1:3" ht="15">
      <c r="A51" t="s">
        <v>560</v>
      </c>
      <c r="B51">
        <v>15</v>
      </c>
    </row>
    <row r="52" spans="1:5" ht="15">
      <c r="A52" t="s">
        <v>78</v>
      </c>
      <c r="C52">
        <v>0.13923000000000002</v>
      </c>
      <c r="D52">
        <f>C52*D$3</f>
        <v>0.19669300560000005</v>
      </c>
      <c r="E52">
        <f>C52*E$3</f>
        <v>0.18925533900000005</v>
      </c>
    </row>
    <row r="53" spans="1:5" ht="15">
      <c r="A53" t="s">
        <v>121</v>
      </c>
      <c r="C53">
        <v>0.13923000000000002</v>
      </c>
      <c r="D53">
        <f>C53*D$3</f>
        <v>0.19669300560000005</v>
      </c>
      <c r="E53">
        <f>C53*E$3</f>
        <v>0.18925533900000005</v>
      </c>
    </row>
    <row r="54" spans="1:5" ht="15">
      <c r="A54" t="s">
        <v>83</v>
      </c>
      <c r="C54">
        <v>0.12915000000000001</v>
      </c>
      <c r="D54">
        <f>C54*D$3</f>
        <v>0.18245278800000006</v>
      </c>
      <c r="E54">
        <f>C54*E$3</f>
        <v>0.17555359500000003</v>
      </c>
    </row>
    <row r="55" spans="1:3" ht="15">
      <c r="A55" t="s">
        <v>93</v>
      </c>
      <c r="C55" t="s">
        <v>915</v>
      </c>
    </row>
    <row r="56" spans="1:3" ht="15">
      <c r="A56" t="s">
        <v>867</v>
      </c>
      <c r="B56">
        <v>15</v>
      </c>
    </row>
    <row r="57" spans="1:5" ht="15">
      <c r="A57" t="s">
        <v>78</v>
      </c>
      <c r="C57">
        <v>0.09933</v>
      </c>
      <c r="D57">
        <f>C57*D$3</f>
        <v>0.14032547760000003</v>
      </c>
      <c r="E57">
        <f>C57*E$3</f>
        <v>0.13501926900000003</v>
      </c>
    </row>
    <row r="58" spans="1:5" ht="15">
      <c r="A58" t="s">
        <v>121</v>
      </c>
      <c r="C58">
        <v>0.06747</v>
      </c>
      <c r="D58">
        <f>C58*D$3</f>
        <v>0.09531621840000001</v>
      </c>
      <c r="E58">
        <f>C58*E$3</f>
        <v>0.09171197100000002</v>
      </c>
    </row>
    <row r="59" spans="1:5" ht="15">
      <c r="A59" t="s">
        <v>83</v>
      </c>
      <c r="C59">
        <v>0.06167</v>
      </c>
      <c r="D59">
        <f>C59*D$3</f>
        <v>0.08712244240000001</v>
      </c>
      <c r="E59">
        <f>C59*E$3</f>
        <v>0.08382803100000001</v>
      </c>
    </row>
    <row r="60" spans="1:3" ht="15">
      <c r="A60" t="s">
        <v>93</v>
      </c>
      <c r="C60" t="s">
        <v>915</v>
      </c>
    </row>
    <row r="61" spans="1:3" ht="15">
      <c r="A61" t="s">
        <v>1155</v>
      </c>
      <c r="B61">
        <v>15</v>
      </c>
    </row>
    <row r="62" spans="1:5" ht="15">
      <c r="A62" t="s">
        <v>78</v>
      </c>
      <c r="C62">
        <v>0.08584000000000001</v>
      </c>
      <c r="D62">
        <f>C62*D$3</f>
        <v>0.12126788480000003</v>
      </c>
      <c r="E62">
        <f>C62*E$3</f>
        <v>0.11668231200000004</v>
      </c>
    </row>
    <row r="63" spans="1:5" ht="15">
      <c r="A63" t="s">
        <v>121</v>
      </c>
      <c r="C63">
        <v>0.07442</v>
      </c>
      <c r="D63">
        <f>C63*D$3</f>
        <v>0.10513462240000002</v>
      </c>
      <c r="E63">
        <f>C63*E$3</f>
        <v>0.10115910600000001</v>
      </c>
    </row>
    <row r="64" spans="1:5" ht="15">
      <c r="A64" t="s">
        <v>83</v>
      </c>
      <c r="C64">
        <v>0.06609000000000001</v>
      </c>
      <c r="D64">
        <f>C64*D$3</f>
        <v>0.09336666480000003</v>
      </c>
      <c r="E64">
        <f>C64*E$3</f>
        <v>0.08983613700000002</v>
      </c>
    </row>
    <row r="65" spans="1:3" ht="15">
      <c r="A65" t="s">
        <v>93</v>
      </c>
      <c r="C65" t="s">
        <v>915</v>
      </c>
    </row>
    <row r="66" spans="1:3" ht="15">
      <c r="A66" t="s">
        <v>552</v>
      </c>
      <c r="B66">
        <v>15</v>
      </c>
    </row>
    <row r="67" spans="1:3" ht="15">
      <c r="A67" t="s">
        <v>78</v>
      </c>
      <c r="C67" t="s">
        <v>915</v>
      </c>
    </row>
    <row r="68" spans="1:5" ht="15">
      <c r="A68" t="s">
        <v>121</v>
      </c>
      <c r="C68">
        <v>0.07744000000000001</v>
      </c>
      <c r="D68">
        <f>C68*D$3</f>
        <v>0.10940103680000003</v>
      </c>
      <c r="E68">
        <f>C68*E$3</f>
        <v>0.10526419200000002</v>
      </c>
    </row>
    <row r="69" spans="1:5" ht="15">
      <c r="A69" t="s">
        <v>83</v>
      </c>
      <c r="C69">
        <v>0.07434</v>
      </c>
      <c r="D69">
        <f>C69*D$3</f>
        <v>0.10502160480000002</v>
      </c>
      <c r="E69">
        <f>C69*E$3</f>
        <v>0.10105036200000002</v>
      </c>
    </row>
    <row r="70" spans="1:3" ht="15">
      <c r="A70" t="s">
        <v>93</v>
      </c>
    </row>
    <row r="71" spans="1:6" ht="15">
      <c r="A71" t="s">
        <v>753</v>
      </c>
    </row>
    <row r="72" spans="1:6" ht="15">
      <c r="A72" t="s">
        <v>778</v>
      </c>
    </row>
    <row r="73" spans="1:3" ht="15">
      <c r="A73" t="s">
        <v>268</v>
      </c>
    </row>
    <row r="74" spans="1:3" ht="15">
      <c r="A74" t="s">
        <v>262</v>
      </c>
    </row>
    <row r="75" spans="1:6" ht="15">
      <c r="A75" t="s">
        <v>259</v>
      </c>
    </row>
    <row r="76" spans="1:6" ht="15">
      <c r="A76" t="s">
        <v>1225</v>
      </c>
    </row>
    <row r="77" spans="1:3" ht="15"/>
    <row r="78" spans="1:3" ht="15"/>
    <row r="79" spans="1:3" ht="15"/>
    <row r="80" spans="1:3" ht="15"/>
    <row r="81" spans="1:3" ht="15"/>
    <row r="82" spans="1:3" ht="15"/>
    <row r="83" spans="1:3" ht="15"/>
    <row r="84" spans="1:3" ht="15"/>
    <row r="85" spans="1:3" ht="15"/>
    <row r="86" spans="1:3" ht="15"/>
    <row r="87" ht="15"/>
    <row r="88" ht="15"/>
    <row r="89" ht="15"/>
    <row r="90" ht="15"/>
    <row r="91" ht="15"/>
    <row r="92" ht="15"/>
    <row r="93" ht="15"/>
    <row r="94" ht="15"/>
    <row r="95" ht="15"/>
    <row r="96" ht="15"/>
  </sheetData>
  <sheetProtection/>
  <mergeCells count="4">
    <mergeCell ref="A71:F71"/>
    <mergeCell ref="A72:F72"/>
    <mergeCell ref="A75:F75"/>
    <mergeCell ref="A76:F76"/>
  </mergeCells>
  <printOptions gridLines="1"/>
  <pageMargins left="0.75" right="0.75" top="1" bottom="1" header="0.5" footer="0.5"/>
  <pageSetup orientation="portrait" paperSize="9"/>
</worksheet>
</file>

<file path=xl/worksheets/sheet62.xml><?xml version="1.0" encoding="utf-8"?>
<worksheet xmlns="http://schemas.openxmlformats.org/spreadsheetml/2006/main" xmlns:r="http://schemas.openxmlformats.org/officeDocument/2006/relationships">
  <dimension ref="A1:H15"/>
  <sheetViews>
    <sheetView defaultGridColor="0" colorId="0" workbookViewId="0" topLeftCell="A1">
      <pane topLeftCell="A1" activePane="topLeft" state="split"/>
      <selection pane="topLeft" activeCell="A12" sqref="A12"/>
    </sheetView>
  </sheetViews>
  <sheetFormatPr defaultColWidth="7.10546875" defaultRowHeight="15"/>
  <cols>
    <col min="1" max="1" width="16.77734375" style="0" customWidth="1"/>
    <col min="3" max="3" width="8.5546875" style="0" customWidth="1"/>
    <col min="4" max="4" width="8.3359375" style="0" customWidth="1"/>
    <col min="5" max="5" width="8.77734375" style="0" customWidth="1"/>
    <col min="6" max="6" width="11.88671875" style="0" customWidth="1"/>
    <col min="7" max="7" width="9.21484375" style="0" customWidth="1"/>
    <col min="8" max="8" width="9.10546875" style="0" customWidth="1"/>
  </cols>
  <sheetData>
    <row r="1" ht="15">
      <c r="A1" t="s">
        <v>1129</v>
      </c>
    </row>
    <row r="2" ht="15">
      <c r="A2">
        <v>39912</v>
      </c>
    </row>
    <row r="3" spans="1:8" ht="15">
      <c r="C3" t="s">
        <v>732</v>
      </c>
      <c r="D3" t="s">
        <v>603</v>
      </c>
      <c r="E3" t="s">
        <v>1233</v>
      </c>
      <c r="F3">
        <f>Exchange!K4</f>
        <v>10.5573</v>
      </c>
      <c r="G3">
        <f>Exchange!C4</f>
        <v>1.4127200000000002</v>
      </c>
      <c r="H3">
        <f>Exchange!D4</f>
        <v>1.3593000000000002</v>
      </c>
    </row>
    <row r="4" spans="1:8" ht="15">
      <c r="B4" t="s">
        <v>1353</v>
      </c>
      <c r="C4" t="s">
        <v>754</v>
      </c>
      <c r="D4" t="s">
        <v>699</v>
      </c>
      <c r="E4" t="s">
        <v>1359</v>
      </c>
      <c r="F4" t="s">
        <v>29</v>
      </c>
      <c r="G4" t="s">
        <v>588</v>
      </c>
      <c r="H4" t="s">
        <v>1291</v>
      </c>
    </row>
    <row r="5" spans="1:8" ht="15">
      <c r="A5" t="s">
        <v>1316</v>
      </c>
      <c r="B5">
        <v>20</v>
      </c>
      <c r="E5">
        <v>1.25</v>
      </c>
      <c r="F5">
        <f>$E5/F$3</f>
        <v>0.11840148522823071</v>
      </c>
      <c r="G5">
        <f>F5*G$3</f>
        <v>0.1672681462116261</v>
      </c>
      <c r="H5">
        <f>F5*H$3</f>
        <v>0.16094313887073403</v>
      </c>
    </row>
    <row r="6" spans="1:8" ht="15">
      <c r="A6" t="s">
        <v>810</v>
      </c>
      <c r="B6">
        <v>20</v>
      </c>
      <c r="E6">
        <v>0.94</v>
      </c>
      <c r="F6">
        <f>$E6/F$3</f>
        <v>0.08903791689162949</v>
      </c>
      <c r="G6">
        <f>F6*G$3</f>
        <v>0.12578564595114283</v>
      </c>
      <c r="H6">
        <f>F6*H$3</f>
        <v>0.12102924043079198</v>
      </c>
    </row>
    <row r="7" spans="1:8" ht="15">
      <c r="A7" t="s">
        <v>867</v>
      </c>
      <c r="B7">
        <v>20</v>
      </c>
      <c r="E7">
        <v>0.9</v>
      </c>
      <c r="F7">
        <f>$E7/F$3</f>
        <v>0.08524906936432611</v>
      </c>
      <c r="G7">
        <f>F7*G$3</f>
        <v>0.1204330652723708</v>
      </c>
      <c r="H7">
        <f>F7*H$3</f>
        <v>0.11587905998692849</v>
      </c>
    </row>
    <row r="8" spans="1:8" ht="15">
      <c r="A8" t="s">
        <v>624</v>
      </c>
      <c r="B8">
        <v>20</v>
      </c>
      <c r="E8">
        <v>2.1</v>
      </c>
      <c r="F8">
        <f>$E8/F$3</f>
        <v>0.1989144951834276</v>
      </c>
      <c r="G8">
        <f>F8*G$3</f>
        <v>0.2810104856355319</v>
      </c>
      <c r="H8">
        <f>F8*H$3</f>
        <v>0.27038447330283316</v>
      </c>
    </row>
    <row r="10" ht="15">
      <c r="A10" t="s">
        <v>723</v>
      </c>
    </row>
    <row r="11" ht="15">
      <c r="A11" t="s">
        <v>1245</v>
      </c>
    </row>
    <row r="12" ht="15">
      <c r="A12" t="s">
        <v>1242</v>
      </c>
    </row>
    <row r="13" spans="1:8" ht="15">
      <c r="A13" t="s">
        <v>1232</v>
      </c>
    </row>
    <row r="14" spans="1:8" ht="15">
      <c r="A14" t="s">
        <v>992</v>
      </c>
    </row>
    <row r="15" spans="1:8" ht="15">
      <c r="A15" t="s">
        <v>734</v>
      </c>
    </row>
  </sheetData>
  <sheetProtection/>
  <printOptions gridLines="1"/>
  <pageMargins left="0.75" right="0.75" top="1" bottom="1" header="0.5" footer="0.5"/>
  <pageSetup orientation="portrait" paperSize="9"/>
</worksheet>
</file>

<file path=xl/worksheets/sheet63.xml><?xml version="1.0" encoding="utf-8"?>
<worksheet xmlns="http://schemas.openxmlformats.org/spreadsheetml/2006/main" xmlns:r="http://schemas.openxmlformats.org/officeDocument/2006/relationships">
  <dimension ref="A1:H42"/>
  <sheetViews>
    <sheetView defaultGridColor="0" colorId="0" workbookViewId="0" topLeftCell="A1">
      <pane topLeftCell="A1" activePane="topLeft" state="split"/>
      <selection pane="topLeft" activeCell="B4" sqref="B4"/>
    </sheetView>
  </sheetViews>
  <sheetFormatPr defaultColWidth="7.10546875" defaultRowHeight="15"/>
  <cols>
    <col min="1" max="1" width="14.88671875" customWidth="1"/>
    <col min="2" max="2" width="5.88671875" customWidth="1"/>
    <col min="3" max="3" width="8.5546875" customWidth="1"/>
    <col min="4" max="4" width="8.3359375" customWidth="1"/>
    <col min="5" max="5" width="8.88671875" customWidth="1"/>
    <col min="6" max="6" width="6.3359375" customWidth="1"/>
    <col min="7" max="7" width="9.21484375" customWidth="1"/>
    <col min="8" max="8" width="9.10546875" customWidth="1"/>
    <col min="9" max="256" width="6.6640625" customWidth="1"/>
  </cols>
  <sheetData>
    <row r="1" ht="15">
      <c r="A1" t="s">
        <v>1107</v>
      </c>
    </row>
    <row r="2" ht="15"/>
    <row r="3" spans="1:8" ht="15">
      <c r="C3" t="s">
        <v>732</v>
      </c>
      <c r="D3" t="s">
        <v>603</v>
      </c>
      <c r="E3" t="s">
        <v>1233</v>
      </c>
      <c r="F3">
        <v>0.000790657</v>
      </c>
      <c r="G3">
        <f>Exchange!C4</f>
        <v>1.4127200000000002</v>
      </c>
      <c r="H3">
        <f>Exchange!D4</f>
        <v>1.3593000000000002</v>
      </c>
    </row>
    <row r="4" spans="1:8" ht="15">
      <c r="B4" t="s">
        <v>1353</v>
      </c>
      <c r="C4" t="s">
        <v>754</v>
      </c>
      <c r="D4" t="s">
        <v>699</v>
      </c>
      <c r="E4" t="s">
        <v>1339</v>
      </c>
      <c r="F4" t="s">
        <v>29</v>
      </c>
      <c r="G4" t="s">
        <v>588</v>
      </c>
      <c r="H4" t="s">
        <v>1291</v>
      </c>
    </row>
    <row r="5" spans="1:8" ht="15">
      <c r="A5" t="s">
        <v>1316</v>
      </c>
      <c r="E5">
        <v>107.66</v>
      </c>
      <c r="F5">
        <f>F$3*E5</f>
        <v>0.08512213261999999</v>
      </c>
      <c r="G5">
        <f>G$3*F5</f>
        <v>0.12025373919492639</v>
      </c>
      <c r="H5">
        <f>H$3*F5</f>
        <v>0.115706514870366</v>
      </c>
    </row>
    <row r="6" spans="1:8" ht="15"/>
    <row r="7" spans="1:8" ht="15">
      <c r="A7" t="s">
        <v>1162</v>
      </c>
      <c r="E7">
        <v>73.69</v>
      </c>
      <c r="F7">
        <f>F$3*E7</f>
        <v>0.058263514329999995</v>
      </c>
      <c r="G7">
        <f>G$3*F7</f>
        <v>0.08231003196427761</v>
      </c>
      <c r="H7">
        <f>H$3*F7</f>
        <v>0.079197595028769</v>
      </c>
    </row>
    <row r="8" spans="1:8" ht="15"/>
    <row r="9" spans="1:8" ht="15">
      <c r="A9" t="s">
        <v>867</v>
      </c>
    </row>
    <row r="10" spans="1:8" ht="15">
      <c r="A10" t="s">
        <v>62</v>
      </c>
      <c r="E10">
        <v>65.2</v>
      </c>
      <c r="F10">
        <f>F$3*E10</f>
        <v>0.0515508364</v>
      </c>
      <c r="G10">
        <f>G$3*F10</f>
        <v>0.07282689759900801</v>
      </c>
      <c r="H10">
        <f>H$3*F10</f>
        <v>0.07007305191852001</v>
      </c>
    </row>
    <row r="11" spans="1:8" ht="15">
      <c r="A11" t="s">
        <v>112</v>
      </c>
      <c r="E11">
        <v>61.8</v>
      </c>
      <c r="F11">
        <f>F$3*E11</f>
        <v>0.04886260259999999</v>
      </c>
      <c r="G11">
        <f>G$3*F11</f>
        <v>0.069029175945072</v>
      </c>
      <c r="H11">
        <f>H$3*F11</f>
        <v>0.06641893571417999</v>
      </c>
    </row>
    <row r="12" spans="1:8" ht="15"/>
    <row r="13" spans="1:5" ht="15">
      <c r="A13" t="s">
        <v>1011</v>
      </c>
    </row>
    <row r="14" spans="1:5" ht="15">
      <c r="A14" t="s">
        <v>65</v>
      </c>
      <c r="B14" t="s">
        <v>585</v>
      </c>
    </row>
    <row r="15" spans="1:8" ht="15">
      <c r="A15" t="s">
        <v>114</v>
      </c>
      <c r="B15">
        <v>15</v>
      </c>
      <c r="E15">
        <v>716.44</v>
      </c>
      <c r="F15">
        <f>F$3*E15</f>
        <v>0.5664583010800001</v>
      </c>
      <c r="G15">
        <f>G$3*F15</f>
        <v>0.8002469711017378</v>
      </c>
      <c r="H15">
        <f>H$3*F15</f>
        <v>0.7699867686580442</v>
      </c>
    </row>
    <row r="16" spans="1:8" ht="15">
      <c r="A16" t="s">
        <v>366</v>
      </c>
      <c r="B16">
        <v>20</v>
      </c>
      <c r="F16">
        <v>0.33</v>
      </c>
      <c r="G16">
        <f>G$3*F16</f>
        <v>0.4661976000000001</v>
      </c>
      <c r="H16">
        <f>H$3*F16</f>
        <v>0.4485690000000001</v>
      </c>
    </row>
    <row r="17" spans="1:8" ht="15"/>
    <row r="18" spans="1:2" ht="15">
      <c r="A18" t="s">
        <v>1195</v>
      </c>
    </row>
    <row r="19" spans="1:2" ht="15">
      <c r="A19" t="s">
        <v>1209</v>
      </c>
    </row>
    <row r="20" spans="1:2" ht="15">
      <c r="A20" t="s">
        <v>396</v>
      </c>
    </row>
    <row r="21" spans="1:2" ht="15">
      <c r="A21" t="s">
        <v>431</v>
      </c>
    </row>
    <row r="22" spans="1:2" ht="15">
      <c r="A22" t="s">
        <v>490</v>
      </c>
    </row>
    <row r="23" spans="1:2" ht="15">
      <c r="A23" t="s">
        <v>537</v>
      </c>
    </row>
    <row r="24" spans="1:2" ht="15">
      <c r="A24" t="s">
        <v>715</v>
      </c>
    </row>
    <row r="25" spans="1:2" ht="15">
      <c r="A25" t="s">
        <v>1224</v>
      </c>
    </row>
    <row r="26" spans="1:2" ht="15"/>
    <row r="27" spans="1:2" ht="15"/>
    <row r="28" spans="1:2" ht="15"/>
    <row r="29" spans="1:2" ht="15"/>
    <row r="30" spans="1:2" ht="15"/>
    <row r="31" spans="1:2" ht="15"/>
    <row r="32" spans="1:2" ht="15"/>
    <row r="33" spans="1:2" ht="15"/>
    <row r="34" spans="1:2" ht="15"/>
    <row r="35" spans="1:2" ht="15"/>
    <row r="36" spans="1:2" ht="15"/>
    <row r="37" spans="1:2" ht="15"/>
    <row r="38" spans="1:2" ht="15"/>
    <row r="39" spans="1:2" ht="15"/>
    <row r="40" spans="1:2" ht="15"/>
    <row r="41" spans="1:2" ht="15"/>
    <row r="42" spans="1:2" ht="15"/>
  </sheetData>
  <sheetProtection/>
  <printOptions gridLines="1"/>
  <pageMargins left="0.75" right="0.75" top="1" bottom="1" header="0.5" footer="0.5"/>
  <pageSetup orientation="portrait" paperSize="9"/>
</worksheet>
</file>

<file path=xl/worksheets/sheet64.xml><?xml version="1.0" encoding="utf-8"?>
<worksheet xmlns="http://schemas.openxmlformats.org/spreadsheetml/2006/main" xmlns:r="http://schemas.openxmlformats.org/officeDocument/2006/relationships">
  <dimension ref="A1:P99"/>
  <sheetViews>
    <sheetView defaultGridColor="0" colorId="0" workbookViewId="0" topLeftCell="A1">
      <pane topLeftCell="A1" activePane="topLeft" state="split"/>
      <selection pane="topLeft" activeCell="A1" sqref="A1"/>
    </sheetView>
  </sheetViews>
  <sheetFormatPr defaultColWidth="7.10546875" defaultRowHeight="15"/>
  <cols>
    <col min="1" max="1" width="15.77734375" customWidth="1"/>
    <col min="2" max="2" width="7.10546875" customWidth="1"/>
    <col min="3" max="3" width="8.88671875" customWidth="1"/>
    <col min="4" max="4" width="5.99609375" customWidth="1"/>
    <col min="5" max="5" width="8.6640625" customWidth="1"/>
    <col min="6" max="6" width="8.5546875" customWidth="1"/>
    <col min="7" max="7" width="7.88671875" customWidth="1"/>
    <col min="8" max="8" width="6.6640625" customWidth="1"/>
    <col min="9" max="9" width="8.6640625" customWidth="1"/>
    <col min="10" max="10" width="8.5546875" customWidth="1"/>
    <col min="11" max="11" width="7.88671875" customWidth="1"/>
    <col min="12" max="12" width="6.6640625" customWidth="1"/>
    <col min="13" max="13" width="7.88671875" customWidth="1"/>
    <col min="14" max="256" width="6.6640625" customWidth="1"/>
  </cols>
  <sheetData>
    <row r="1" ht="15">
      <c r="A1" t="s">
        <v>1130</v>
      </c>
    </row>
    <row r="2" ht="15">
      <c r="A2" t="s">
        <v>968</v>
      </c>
    </row>
    <row r="3" ht="15">
      <c r="A3" t="s">
        <v>883</v>
      </c>
    </row>
    <row r="4" spans="1:14" ht="15">
      <c r="A4" t="s">
        <v>531</v>
      </c>
      <c r="N4" t="s">
        <v>509</v>
      </c>
    </row>
    <row r="5" spans="1:14" ht="15">
      <c r="D5" t="s">
        <v>1235</v>
      </c>
      <c r="K5" t="s">
        <v>886</v>
      </c>
      <c r="M5" t="s">
        <v>1275</v>
      </c>
      <c r="N5" t="s">
        <v>1029</v>
      </c>
    </row>
    <row r="6" spans="1:16" ht="15">
      <c r="B6" t="s">
        <v>1353</v>
      </c>
      <c r="C6" t="s">
        <v>1093</v>
      </c>
      <c r="D6">
        <v>2005</v>
      </c>
      <c r="E6">
        <f>Exchange!C4</f>
        <v>1.4127200000000002</v>
      </c>
      <c r="F6">
        <f>Exchange!D4</f>
        <v>1.3593000000000002</v>
      </c>
      <c r="G6" t="s">
        <v>1025</v>
      </c>
      <c r="H6">
        <v>2005</v>
      </c>
      <c r="I6">
        <f>E6</f>
        <v>1.4127200000000002</v>
      </c>
      <c r="J6">
        <f>Exchange!D4</f>
        <v>1.3593000000000002</v>
      </c>
      <c r="K6" t="s">
        <v>830</v>
      </c>
      <c r="L6">
        <v>2005</v>
      </c>
      <c r="M6" t="s">
        <v>1025</v>
      </c>
      <c r="N6">
        <v>2005</v>
      </c>
      <c r="O6">
        <f>I6</f>
        <v>1.4127200000000002</v>
      </c>
      <c r="P6">
        <f>J6</f>
        <v>1.3593000000000002</v>
      </c>
    </row>
    <row r="7" spans="1:16" ht="15">
      <c r="C7" t="s">
        <v>1234</v>
      </c>
      <c r="D7" t="s">
        <v>29</v>
      </c>
      <c r="E7" t="s">
        <v>588</v>
      </c>
      <c r="F7" t="s">
        <v>1291</v>
      </c>
      <c r="G7" t="s">
        <v>1233</v>
      </c>
      <c r="H7" t="s">
        <v>29</v>
      </c>
      <c r="I7" t="s">
        <v>588</v>
      </c>
      <c r="J7" t="s">
        <v>1291</v>
      </c>
      <c r="K7" t="s">
        <v>1025</v>
      </c>
      <c r="L7" t="s">
        <v>29</v>
      </c>
      <c r="M7" t="s">
        <v>29</v>
      </c>
      <c r="N7" t="s">
        <v>29</v>
      </c>
      <c r="O7" t="s">
        <v>588</v>
      </c>
      <c r="P7" t="s">
        <v>1291</v>
      </c>
    </row>
    <row r="8" spans="1:16" ht="15">
      <c r="A8" t="s">
        <v>1329</v>
      </c>
      <c r="N8">
        <v>0.073304</v>
      </c>
      <c r="O8">
        <f>N8*O$6</f>
        <v>0.10355802688</v>
      </c>
      <c r="P8">
        <f>N8*P$6</f>
        <v>0.0996421272</v>
      </c>
    </row>
    <row r="9" spans="1:13" ht="15">
      <c r="A9" t="s">
        <v>39</v>
      </c>
      <c r="B9" t="s">
        <v>389</v>
      </c>
      <c r="C9">
        <v>0.9</v>
      </c>
      <c r="D9">
        <f>C9*$N$8</f>
        <v>0.0659736</v>
      </c>
      <c r="E9">
        <f>D9*E$6</f>
        <v>0.093202224192</v>
      </c>
      <c r="F9">
        <f>D9*F$6</f>
        <v>0.08967791448000001</v>
      </c>
      <c r="G9">
        <v>0.4</v>
      </c>
      <c r="H9">
        <f>G9*$N$8</f>
        <v>0.0293216</v>
      </c>
      <c r="I9">
        <f>H9*I$6</f>
        <v>0.041423210752000006</v>
      </c>
      <c r="J9">
        <f>H9*J$6</f>
        <v>0.03985685088</v>
      </c>
      <c r="K9">
        <v>0.1</v>
      </c>
      <c r="L9">
        <f>K9*$N$8</f>
        <v>0.0073304</v>
      </c>
      <c r="M9">
        <f>H9+L9</f>
        <v>0.036652</v>
      </c>
    </row>
    <row r="10" spans="1:13" ht="15">
      <c r="B10" t="s">
        <v>415</v>
      </c>
      <c r="C10">
        <v>0.8</v>
      </c>
      <c r="D10">
        <f>C10*$N$8</f>
        <v>0.0586432</v>
      </c>
      <c r="E10">
        <f>D10*E$6</f>
        <v>0.08284642150400001</v>
      </c>
      <c r="F10">
        <f>D10*F$6</f>
        <v>0.07971370176</v>
      </c>
      <c r="G10">
        <v>0.4</v>
      </c>
      <c r="H10">
        <f>G10*$N$8</f>
        <v>0.0293216</v>
      </c>
      <c r="I10">
        <f>H10*I$6</f>
        <v>0.041423210752000006</v>
      </c>
      <c r="J10">
        <f>H10*J$6</f>
        <v>0.03985685088</v>
      </c>
      <c r="K10">
        <v>0.1</v>
      </c>
      <c r="L10">
        <f>K10*$N$8</f>
        <v>0.0073304</v>
      </c>
      <c r="M10">
        <f>H10+L10</f>
        <v>0.036652</v>
      </c>
    </row>
    <row r="11" spans="1:13" ht="15">
      <c r="A11" t="s">
        <v>118</v>
      </c>
      <c r="B11" t="s">
        <v>393</v>
      </c>
      <c r="C11">
        <v>0.9</v>
      </c>
      <c r="D11">
        <f>C11*$N$8</f>
        <v>0.0659736</v>
      </c>
      <c r="E11">
        <f>D11*E$6</f>
        <v>0.093202224192</v>
      </c>
      <c r="F11">
        <f>D11*F$6</f>
        <v>0.08967791448000001</v>
      </c>
      <c r="G11">
        <v>0.4</v>
      </c>
      <c r="H11">
        <f>G11*$N$8</f>
        <v>0.0293216</v>
      </c>
      <c r="I11">
        <f>H11*I$6</f>
        <v>0.041423210752000006</v>
      </c>
      <c r="J11">
        <f>H11*J$6</f>
        <v>0.03985685088</v>
      </c>
      <c r="K11">
        <v>0.1</v>
      </c>
      <c r="L11">
        <f>K11*$N$8</f>
        <v>0.0073304</v>
      </c>
      <c r="M11">
        <f>H11+L11</f>
        <v>0.036652</v>
      </c>
    </row>
    <row r="12" spans="1:13" ht="15">
      <c r="B12" t="s">
        <v>484</v>
      </c>
      <c r="C12">
        <v>0.85</v>
      </c>
      <c r="D12">
        <f>C12*$N$8</f>
        <v>0.06230839999999999</v>
      </c>
      <c r="E12">
        <f>D12*E$6</f>
        <v>0.088024322848</v>
      </c>
      <c r="F12">
        <f>D12*F$6</f>
        <v>0.08469580812000001</v>
      </c>
      <c r="G12">
        <v>0.4</v>
      </c>
      <c r="H12">
        <f>G12*$N$8</f>
        <v>0.0293216</v>
      </c>
      <c r="I12">
        <f>H12*I$6</f>
        <v>0.041423210752000006</v>
      </c>
      <c r="J12">
        <f>H12*J$6</f>
        <v>0.03985685088</v>
      </c>
      <c r="K12">
        <v>0.1</v>
      </c>
      <c r="L12">
        <f>K12*$N$8</f>
        <v>0.0073304</v>
      </c>
      <c r="M12">
        <f>H12+L12</f>
        <v>0.036652</v>
      </c>
    </row>
    <row r="13" spans="1:13" ht="15">
      <c r="B13" t="s">
        <v>415</v>
      </c>
      <c r="C13">
        <v>0.8</v>
      </c>
      <c r="D13">
        <f>C13*$N$8</f>
        <v>0.0586432</v>
      </c>
      <c r="E13">
        <f>D13*E$6</f>
        <v>0.08284642150400001</v>
      </c>
      <c r="F13">
        <f>D13*F$6</f>
        <v>0.07971370176</v>
      </c>
      <c r="G13">
        <v>0.4</v>
      </c>
      <c r="H13">
        <f>G13*$N$8</f>
        <v>0.0293216</v>
      </c>
      <c r="I13">
        <f>H13*I$6</f>
        <v>0.041423210752000006</v>
      </c>
      <c r="J13">
        <f>H13*J$6</f>
        <v>0.03985685088</v>
      </c>
      <c r="K13">
        <v>0.1</v>
      </c>
      <c r="L13">
        <f>K13*$N$8</f>
        <v>0.0073304</v>
      </c>
      <c r="M13">
        <f>H13+L13</f>
        <v>0.036652</v>
      </c>
    </row>
    <row r="14" spans="1:13" ht="15"/>
    <row r="15" spans="1:13" ht="15">
      <c r="A15" t="s">
        <v>1328</v>
      </c>
    </row>
    <row r="16" spans="1:13" ht="15">
      <c r="A16" t="s">
        <v>39</v>
      </c>
      <c r="B16" t="s">
        <v>389</v>
      </c>
      <c r="C16">
        <v>0.9</v>
      </c>
      <c r="D16">
        <f>C16*$N$8</f>
        <v>0.0659736</v>
      </c>
      <c r="E16">
        <f>D16*E$6</f>
        <v>0.093202224192</v>
      </c>
      <c r="F16">
        <f>D16*F$6</f>
        <v>0.08967791448000001</v>
      </c>
      <c r="G16">
        <v>0.4</v>
      </c>
      <c r="H16">
        <f>G16*$N$8</f>
        <v>0.0293216</v>
      </c>
      <c r="I16">
        <f>H16*I$6</f>
        <v>0.041423210752000006</v>
      </c>
      <c r="J16">
        <f>H16*J$6</f>
        <v>0.03985685088</v>
      </c>
      <c r="K16">
        <v>0.1</v>
      </c>
      <c r="L16">
        <f>K16*$N$8</f>
        <v>0.0073304</v>
      </c>
      <c r="M16">
        <f>H16+L16</f>
        <v>0.036652</v>
      </c>
    </row>
    <row r="17" spans="1:13" ht="15">
      <c r="B17" t="s">
        <v>415</v>
      </c>
      <c r="C17">
        <v>0.8</v>
      </c>
      <c r="D17">
        <f>C17*$N$8</f>
        <v>0.0586432</v>
      </c>
      <c r="E17">
        <f>D17*E$6</f>
        <v>0.08284642150400001</v>
      </c>
      <c r="F17">
        <f>D17*F$6</f>
        <v>0.07971370176</v>
      </c>
      <c r="G17">
        <v>0.4</v>
      </c>
      <c r="H17">
        <f>G17*$N$8</f>
        <v>0.0293216</v>
      </c>
      <c r="I17">
        <f>H17*I$6</f>
        <v>0.041423210752000006</v>
      </c>
      <c r="J17">
        <f>H17*J$6</f>
        <v>0.03985685088</v>
      </c>
      <c r="K17">
        <v>0.1</v>
      </c>
      <c r="L17">
        <f>K17*$N$8</f>
        <v>0.0073304</v>
      </c>
      <c r="M17">
        <f>H17+L17</f>
        <v>0.036652</v>
      </c>
    </row>
    <row r="18" spans="1:13" ht="15">
      <c r="A18" t="s">
        <v>118</v>
      </c>
      <c r="B18" t="s">
        <v>393</v>
      </c>
      <c r="C18">
        <v>0.9</v>
      </c>
      <c r="D18">
        <f>C18*$N$8</f>
        <v>0.0659736</v>
      </c>
      <c r="E18">
        <f>D18*E$6</f>
        <v>0.093202224192</v>
      </c>
      <c r="F18">
        <f>D18*F$6</f>
        <v>0.08967791448000001</v>
      </c>
      <c r="G18">
        <v>0.4</v>
      </c>
      <c r="H18">
        <f>G18*$N$8</f>
        <v>0.0293216</v>
      </c>
      <c r="I18">
        <f>H18*I$6</f>
        <v>0.041423210752000006</v>
      </c>
      <c r="J18">
        <f>H18*J$6</f>
        <v>0.03985685088</v>
      </c>
      <c r="K18">
        <v>0.1</v>
      </c>
      <c r="L18">
        <f>K18*$N$8</f>
        <v>0.0073304</v>
      </c>
      <c r="M18">
        <f>H18+L18</f>
        <v>0.036652</v>
      </c>
    </row>
    <row r="19" spans="1:13" ht="15">
      <c r="B19" t="s">
        <v>484</v>
      </c>
      <c r="C19">
        <v>0.85</v>
      </c>
      <c r="D19">
        <f>C19*$N$8</f>
        <v>0.06230839999999999</v>
      </c>
      <c r="E19">
        <f>D19*E$6</f>
        <v>0.088024322848</v>
      </c>
      <c r="F19">
        <f>D19*F$6</f>
        <v>0.08469580812000001</v>
      </c>
      <c r="G19">
        <v>0.4</v>
      </c>
      <c r="H19">
        <f>G19*$N$8</f>
        <v>0.0293216</v>
      </c>
      <c r="I19">
        <f>H19*I$6</f>
        <v>0.041423210752000006</v>
      </c>
      <c r="J19">
        <f>H19*J$6</f>
        <v>0.03985685088</v>
      </c>
      <c r="K19">
        <v>0.1</v>
      </c>
      <c r="L19">
        <f>K19*$N$8</f>
        <v>0.0073304</v>
      </c>
      <c r="M19">
        <f>H19+L19</f>
        <v>0.036652</v>
      </c>
    </row>
    <row r="20" spans="1:13" ht="15">
      <c r="B20" t="s">
        <v>415</v>
      </c>
      <c r="C20">
        <v>0.8</v>
      </c>
      <c r="D20">
        <f>C20*$N$8</f>
        <v>0.0586432</v>
      </c>
      <c r="E20">
        <f>D20*E$6</f>
        <v>0.08284642150400001</v>
      </c>
      <c r="F20">
        <f>D20*F$6</f>
        <v>0.07971370176</v>
      </c>
      <c r="G20">
        <v>0.4</v>
      </c>
      <c r="H20">
        <f>G20*$N$8</f>
        <v>0.0293216</v>
      </c>
      <c r="I20">
        <f>H20*I$6</f>
        <v>0.041423210752000006</v>
      </c>
      <c r="J20">
        <f>H20*J$6</f>
        <v>0.03985685088</v>
      </c>
      <c r="K20">
        <v>0.1</v>
      </c>
      <c r="L20">
        <f>K20*$N$8</f>
        <v>0.0073304</v>
      </c>
      <c r="M20">
        <f>H20+L20</f>
        <v>0.036652</v>
      </c>
    </row>
    <row r="21" spans="1:13" ht="15"/>
    <row r="22" spans="1:13" ht="15">
      <c r="A22" t="s">
        <v>1010</v>
      </c>
    </row>
    <row r="23" spans="1:13" ht="15">
      <c r="A23" t="s">
        <v>38</v>
      </c>
      <c r="B23" t="s">
        <v>392</v>
      </c>
      <c r="C23">
        <v>5.75</v>
      </c>
      <c r="D23">
        <f>C23*$N$8</f>
        <v>0.421498</v>
      </c>
      <c r="E23">
        <f>D23*E$6</f>
        <v>0.59545865456</v>
      </c>
      <c r="F23">
        <f>D23*F$6</f>
        <v>0.5729422314</v>
      </c>
    </row>
    <row r="24" spans="1:13" ht="15">
      <c r="B24" t="s">
        <v>442</v>
      </c>
      <c r="C24">
        <v>4.6</v>
      </c>
      <c r="D24">
        <f>C24*$N$8</f>
        <v>0.33719839999999995</v>
      </c>
      <c r="E24">
        <f>D24*E$6</f>
        <v>0.476366923648</v>
      </c>
      <c r="F24">
        <f>D24*F$6</f>
        <v>0.45835378512</v>
      </c>
    </row>
    <row r="25" spans="1:13" ht="15">
      <c r="A25" t="s">
        <v>96</v>
      </c>
      <c r="B25" t="s">
        <v>392</v>
      </c>
      <c r="C25">
        <v>3</v>
      </c>
      <c r="D25">
        <f>C25*$N$8</f>
        <v>0.219912</v>
      </c>
      <c r="E25">
        <f>D25*E$6</f>
        <v>0.31067408064</v>
      </c>
      <c r="F25">
        <f>D25*F$6</f>
        <v>0.2989263816</v>
      </c>
      <c r="G25">
        <v>2.5</v>
      </c>
      <c r="H25">
        <f>G25*$N$8</f>
        <v>0.18325999999999998</v>
      </c>
      <c r="I25">
        <f>H25*I$6</f>
        <v>0.2588950672</v>
      </c>
      <c r="J25">
        <f>H25*J$6</f>
        <v>0.249105318</v>
      </c>
      <c r="K25">
        <v>0.1</v>
      </c>
      <c r="L25">
        <f>K25*$N$8</f>
        <v>0.0073304</v>
      </c>
      <c r="M25">
        <f>H25+L25</f>
        <v>0.19059039999999997</v>
      </c>
    </row>
    <row r="26" spans="1:13" ht="15">
      <c r="B26" t="s">
        <v>442</v>
      </c>
      <c r="C26">
        <v>2.4</v>
      </c>
      <c r="D26">
        <f>C26*$N$8</f>
        <v>0.1759296</v>
      </c>
      <c r="E26">
        <f>D26*E$6</f>
        <v>0.24853926451200004</v>
      </c>
      <c r="F26">
        <f>D26*F$6</f>
        <v>0.23914110528000002</v>
      </c>
      <c r="G26">
        <v>2</v>
      </c>
      <c r="H26">
        <f>G26*$N$8</f>
        <v>0.146608</v>
      </c>
      <c r="I26">
        <f>H26*I$6</f>
        <v>0.20711605376</v>
      </c>
      <c r="J26">
        <f>H26*J$6</f>
        <v>0.1992842544</v>
      </c>
      <c r="K26">
        <v>0.1</v>
      </c>
      <c r="L26">
        <f>K26*$N$8</f>
        <v>0.0073304</v>
      </c>
      <c r="M26">
        <f>H26+L26</f>
        <v>0.15393839999999998</v>
      </c>
    </row>
    <row r="27" spans="1:13" ht="15"/>
    <row r="28" spans="1:13" ht="15">
      <c r="A28" t="s">
        <v>1191</v>
      </c>
      <c r="B28" t="s">
        <v>392</v>
      </c>
      <c r="C28">
        <v>3</v>
      </c>
      <c r="D28">
        <f>C28*$N$8</f>
        <v>0.219912</v>
      </c>
      <c r="E28">
        <f>D28*E$6</f>
        <v>0.31067408064</v>
      </c>
      <c r="F28">
        <f>D28*F$6</f>
        <v>0.2989263816</v>
      </c>
      <c r="G28">
        <v>2.5</v>
      </c>
      <c r="H28">
        <f>G28*$N$8</f>
        <v>0.18325999999999998</v>
      </c>
      <c r="I28">
        <f>H28*I$6</f>
        <v>0.2588950672</v>
      </c>
      <c r="J28">
        <f>H28*J$6</f>
        <v>0.249105318</v>
      </c>
      <c r="K28">
        <v>0.1</v>
      </c>
      <c r="L28">
        <f>K28*$N$8</f>
        <v>0.0073304</v>
      </c>
      <c r="M28">
        <f>H28+L28</f>
        <v>0.19059039999999997</v>
      </c>
    </row>
    <row r="29" spans="1:13" ht="15">
      <c r="B29" t="s">
        <v>442</v>
      </c>
      <c r="C29">
        <v>2.4</v>
      </c>
      <c r="D29">
        <f>C29*$N$8</f>
        <v>0.1759296</v>
      </c>
      <c r="E29">
        <f>D29*E$6</f>
        <v>0.24853926451200004</v>
      </c>
      <c r="F29">
        <f>D29*F$6</f>
        <v>0.23914110528000002</v>
      </c>
      <c r="G29">
        <v>2</v>
      </c>
      <c r="H29">
        <f>G29*$N$8</f>
        <v>0.146608</v>
      </c>
      <c r="I29">
        <f>H29*I$6</f>
        <v>0.20711605376</v>
      </c>
      <c r="J29">
        <f>H29*J$6</f>
        <v>0.1992842544</v>
      </c>
      <c r="K29">
        <v>0.1</v>
      </c>
      <c r="L29">
        <f>K29*$N$8</f>
        <v>0.0073304</v>
      </c>
      <c r="M29">
        <f>H29+L29</f>
        <v>0.15393839999999998</v>
      </c>
    </row>
    <row r="30" spans="1:13" ht="15"/>
    <row r="31" spans="1:13" ht="15">
      <c r="A31" t="s">
        <v>810</v>
      </c>
    </row>
    <row r="32" spans="1:13" ht="15">
      <c r="A32" t="s">
        <v>41</v>
      </c>
      <c r="B32" t="s">
        <v>392</v>
      </c>
      <c r="C32">
        <v>0.9</v>
      </c>
      <c r="D32">
        <f>C32*$N$8</f>
        <v>0.0659736</v>
      </c>
      <c r="E32">
        <f>D32*E$6</f>
        <v>0.093202224192</v>
      </c>
      <c r="F32">
        <f>D32*F$6</f>
        <v>0.08967791448000001</v>
      </c>
      <c r="G32">
        <v>0.4</v>
      </c>
      <c r="H32">
        <f>G32*$N$8</f>
        <v>0.0293216</v>
      </c>
      <c r="I32">
        <f>H32*I$6</f>
        <v>0.041423210752000006</v>
      </c>
      <c r="J32">
        <f>H32*J$6</f>
        <v>0.03985685088</v>
      </c>
      <c r="K32">
        <v>0.1</v>
      </c>
      <c r="L32">
        <f>K32*$N$8</f>
        <v>0.0073304</v>
      </c>
      <c r="M32">
        <f>H32+L32</f>
        <v>0.036652</v>
      </c>
    </row>
    <row r="33" spans="1:13" ht="15">
      <c r="B33" t="s">
        <v>442</v>
      </c>
      <c r="C33">
        <v>0.8</v>
      </c>
      <c r="D33">
        <f>C33*$N$8</f>
        <v>0.0586432</v>
      </c>
      <c r="E33">
        <f>D33*E$6</f>
        <v>0.08284642150400001</v>
      </c>
      <c r="F33">
        <f>D33*F$6</f>
        <v>0.07971370176</v>
      </c>
      <c r="G33">
        <v>0.4</v>
      </c>
      <c r="H33">
        <f>G33*$N$8</f>
        <v>0.0293216</v>
      </c>
      <c r="I33">
        <f>H33*I$6</f>
        <v>0.041423210752000006</v>
      </c>
      <c r="J33">
        <f>H33*J$6</f>
        <v>0.03985685088</v>
      </c>
      <c r="K33">
        <v>0.1</v>
      </c>
      <c r="L33">
        <f>K33*$N$8</f>
        <v>0.0073304</v>
      </c>
      <c r="M33">
        <f>H33+L33</f>
        <v>0.036652</v>
      </c>
    </row>
    <row r="34" spans="1:13" ht="15">
      <c r="A34" t="s">
        <v>94</v>
      </c>
      <c r="B34" t="s">
        <v>389</v>
      </c>
      <c r="C34">
        <v>0.9</v>
      </c>
      <c r="D34">
        <f>C34*$N$8</f>
        <v>0.0659736</v>
      </c>
      <c r="E34">
        <f>D34*E$6</f>
        <v>0.093202224192</v>
      </c>
      <c r="F34">
        <f>D34*F$6</f>
        <v>0.08967791448000001</v>
      </c>
      <c r="G34">
        <v>0.4</v>
      </c>
      <c r="H34">
        <f>G34*$N$8</f>
        <v>0.0293216</v>
      </c>
      <c r="I34">
        <f>H34*I$6</f>
        <v>0.041423210752000006</v>
      </c>
      <c r="J34">
        <f>H34*J$6</f>
        <v>0.03985685088</v>
      </c>
      <c r="K34">
        <v>0.1</v>
      </c>
      <c r="L34">
        <f>K34*$N$8</f>
        <v>0.0073304</v>
      </c>
      <c r="M34">
        <f>H34+L34</f>
        <v>0.036652</v>
      </c>
    </row>
    <row r="35" spans="1:13" ht="15">
      <c r="B35" t="s">
        <v>442</v>
      </c>
      <c r="C35">
        <v>0.8</v>
      </c>
      <c r="D35">
        <f>C35*$N$8</f>
        <v>0.0586432</v>
      </c>
      <c r="E35">
        <f>D35*E$6</f>
        <v>0.08284642150400001</v>
      </c>
      <c r="F35">
        <f>D35*F$6</f>
        <v>0.07971370176</v>
      </c>
      <c r="G35">
        <v>0.4</v>
      </c>
      <c r="H35">
        <f>G35*$N$8</f>
        <v>0.0293216</v>
      </c>
      <c r="I35">
        <f>H35*I$6</f>
        <v>0.041423210752000006</v>
      </c>
      <c r="J35">
        <f>H35*J$6</f>
        <v>0.03985685088</v>
      </c>
      <c r="K35">
        <v>0.1</v>
      </c>
      <c r="L35">
        <f>K35*$N$8</f>
        <v>0.0073304</v>
      </c>
      <c r="M35">
        <f>H35+L35</f>
        <v>0.036652</v>
      </c>
    </row>
    <row r="36" spans="1:13" ht="15">
      <c r="A36" t="s">
        <v>113</v>
      </c>
      <c r="C36">
        <v>0.8</v>
      </c>
      <c r="D36">
        <f>C36*$N$8</f>
        <v>0.0586432</v>
      </c>
      <c r="E36">
        <f>D36*E$6</f>
        <v>0.08284642150400001</v>
      </c>
      <c r="F36">
        <f>D36*F$6</f>
        <v>0.07971370176</v>
      </c>
      <c r="G36">
        <v>0.3</v>
      </c>
      <c r="H36">
        <f>G36*$N$8</f>
        <v>0.0219912</v>
      </c>
      <c r="I36">
        <f>H36*I$6</f>
        <v>0.031067408064000004</v>
      </c>
      <c r="J36">
        <f>H36*J$6</f>
        <v>0.029892638160000002</v>
      </c>
      <c r="K36">
        <v>0.1</v>
      </c>
      <c r="L36">
        <f>K36*$N$8</f>
        <v>0.0073304</v>
      </c>
      <c r="M36">
        <f>H36+L36</f>
        <v>0.0293216</v>
      </c>
    </row>
    <row r="37" spans="1:11" ht="15"/>
    <row r="38" spans="1:11" ht="15">
      <c r="A38" t="s">
        <v>561</v>
      </c>
    </row>
    <row r="39" spans="1:13" ht="15">
      <c r="A39" t="s">
        <v>184</v>
      </c>
      <c r="B39" t="s">
        <v>391</v>
      </c>
      <c r="C39">
        <v>0.9</v>
      </c>
      <c r="D39">
        <f>C39*$N$8</f>
        <v>0.0659736</v>
      </c>
      <c r="E39">
        <f>D39*E$6</f>
        <v>0.093202224192</v>
      </c>
      <c r="F39">
        <f>D39*F$6</f>
        <v>0.08967791448000001</v>
      </c>
      <c r="G39">
        <v>0.4</v>
      </c>
      <c r="H39">
        <f>G39*$N$8</f>
        <v>0.0293216</v>
      </c>
      <c r="I39">
        <f>G39*I$6</f>
        <v>0.5650880000000001</v>
      </c>
      <c r="J39">
        <f>H39*J$6</f>
        <v>0.03985685088</v>
      </c>
      <c r="K39">
        <v>0.1</v>
      </c>
      <c r="L39">
        <f>K39*$N$8</f>
        <v>0.0073304</v>
      </c>
      <c r="M39">
        <f>H39+L39</f>
        <v>0.036652</v>
      </c>
    </row>
    <row r="40" spans="1:13" ht="15">
      <c r="B40" t="s">
        <v>433</v>
      </c>
      <c r="C40">
        <v>0.8</v>
      </c>
      <c r="D40">
        <f>C40*$N$8</f>
        <v>0.0586432</v>
      </c>
      <c r="E40">
        <f>D40*E$6</f>
        <v>0.08284642150400001</v>
      </c>
      <c r="F40">
        <f>D40*F$6</f>
        <v>0.07971370176</v>
      </c>
      <c r="G40">
        <v>0.4</v>
      </c>
      <c r="H40">
        <f>G40*$N$8</f>
        <v>0.0293216</v>
      </c>
      <c r="I40">
        <f>G40*I$6</f>
        <v>0.5650880000000001</v>
      </c>
      <c r="J40">
        <f>H40*J$6</f>
        <v>0.03985685088</v>
      </c>
      <c r="K40">
        <v>0.1</v>
      </c>
      <c r="L40">
        <f>K40*$N$8</f>
        <v>0.0073304</v>
      </c>
      <c r="M40">
        <f>H40+L40</f>
        <v>0.036652</v>
      </c>
    </row>
    <row r="41" spans="1:13" ht="15">
      <c r="A41" t="s">
        <v>154</v>
      </c>
      <c r="B41" t="s">
        <v>391</v>
      </c>
      <c r="C41">
        <v>0.9</v>
      </c>
      <c r="D41">
        <f>C41*$N$8</f>
        <v>0.0659736</v>
      </c>
      <c r="E41">
        <f>D41*E$6</f>
        <v>0.093202224192</v>
      </c>
      <c r="F41">
        <f>D41*F$6</f>
        <v>0.08967791448000001</v>
      </c>
      <c r="G41">
        <v>0.4</v>
      </c>
      <c r="H41">
        <f>G41*$N$8</f>
        <v>0.0293216</v>
      </c>
      <c r="I41">
        <f>G41*I$6</f>
        <v>0.5650880000000001</v>
      </c>
      <c r="J41">
        <f>H41*J$6</f>
        <v>0.03985685088</v>
      </c>
      <c r="K41">
        <v>0.1</v>
      </c>
      <c r="L41">
        <f>K41*$N$8</f>
        <v>0.0073304</v>
      </c>
      <c r="M41">
        <f>H41+L41</f>
        <v>0.036652</v>
      </c>
    </row>
    <row r="42" spans="1:13" ht="15">
      <c r="B42" t="s">
        <v>433</v>
      </c>
      <c r="C42">
        <v>0.8</v>
      </c>
      <c r="D42">
        <f>C42*$N$8</f>
        <v>0.0586432</v>
      </c>
      <c r="E42">
        <f>D42*E$6</f>
        <v>0.08284642150400001</v>
      </c>
      <c r="F42">
        <f>D42*F$6</f>
        <v>0.07971370176</v>
      </c>
      <c r="G42">
        <v>0.4</v>
      </c>
      <c r="H42">
        <f>G42*$N$8</f>
        <v>0.0293216</v>
      </c>
      <c r="I42">
        <f>G42*I$6</f>
        <v>0.5650880000000001</v>
      </c>
      <c r="J42">
        <f>H42*J$6</f>
        <v>0.03985685088</v>
      </c>
      <c r="K42">
        <v>0.1</v>
      </c>
      <c r="L42">
        <f>K42*$N$8</f>
        <v>0.0073304</v>
      </c>
      <c r="M42">
        <f>H42+L42</f>
        <v>0.036652</v>
      </c>
    </row>
    <row r="43" spans="1:13" ht="15">
      <c r="A43" t="s">
        <v>185</v>
      </c>
      <c r="C43">
        <v>0.8</v>
      </c>
      <c r="D43">
        <f>C43*$N$8</f>
        <v>0.0586432</v>
      </c>
      <c r="E43">
        <f>D43*E$6</f>
        <v>0.08284642150400001</v>
      </c>
      <c r="F43">
        <f>D43*F$6</f>
        <v>0.07971370176</v>
      </c>
      <c r="G43">
        <v>0.3</v>
      </c>
      <c r="H43">
        <f>G43*$N$8</f>
        <v>0.0219912</v>
      </c>
      <c r="I43">
        <f>G43*I$6</f>
        <v>0.423816</v>
      </c>
      <c r="J43">
        <f>H43*J$6</f>
        <v>0.029892638160000002</v>
      </c>
      <c r="K43">
        <v>0.1</v>
      </c>
      <c r="L43">
        <f>K43*$N$8</f>
        <v>0.0073304</v>
      </c>
      <c r="M43">
        <f>H43+L43</f>
        <v>0.0293216</v>
      </c>
    </row>
    <row r="44" spans="1:11" ht="15"/>
    <row r="45" spans="1:13" ht="15">
      <c r="A45" t="s">
        <v>736</v>
      </c>
      <c r="B45" t="s">
        <v>391</v>
      </c>
      <c r="C45">
        <v>0.9</v>
      </c>
      <c r="D45">
        <f>C45*$N$8</f>
        <v>0.0659736</v>
      </c>
      <c r="E45">
        <f>D45*E$6</f>
        <v>0.093202224192</v>
      </c>
      <c r="F45">
        <f>D45*F$6</f>
        <v>0.08967791448000001</v>
      </c>
      <c r="G45">
        <v>0.4</v>
      </c>
      <c r="H45">
        <f>G45*$N$8</f>
        <v>0.0293216</v>
      </c>
      <c r="I45">
        <f>G45*I$6</f>
        <v>0.5650880000000001</v>
      </c>
      <c r="J45">
        <f>H45*J$6</f>
        <v>0.03985685088</v>
      </c>
      <c r="K45">
        <v>0.1</v>
      </c>
      <c r="L45">
        <f>K45*$N$8</f>
        <v>0.0073304</v>
      </c>
      <c r="M45">
        <f>H45+L45</f>
        <v>0.036652</v>
      </c>
    </row>
    <row r="46" spans="1:13" ht="15">
      <c r="B46" t="s">
        <v>433</v>
      </c>
      <c r="C46">
        <v>0.8</v>
      </c>
      <c r="D46">
        <f>C46*$N$8</f>
        <v>0.0586432</v>
      </c>
      <c r="E46">
        <f>D46*E$6</f>
        <v>0.08284642150400001</v>
      </c>
      <c r="F46">
        <f>D46*F$6</f>
        <v>0.07971370176</v>
      </c>
      <c r="G46">
        <v>0.4</v>
      </c>
      <c r="H46">
        <f>G46*$N$8</f>
        <v>0.0293216</v>
      </c>
      <c r="I46">
        <f>G46*I$6</f>
        <v>0.5650880000000001</v>
      </c>
      <c r="J46">
        <f>H46*J$6</f>
        <v>0.03985685088</v>
      </c>
      <c r="K46">
        <v>0.1</v>
      </c>
      <c r="L46">
        <f>K46*$N$8</f>
        <v>0.0073304</v>
      </c>
      <c r="M46">
        <f>H46+L46</f>
        <v>0.036652</v>
      </c>
    </row>
    <row r="47" spans="1:10" ht="15"/>
    <row r="48" spans="1:11" ht="15">
      <c r="A48" t="s">
        <v>936</v>
      </c>
    </row>
    <row r="49" spans="1:11" ht="15">
      <c r="A49" t="s">
        <v>807</v>
      </c>
    </row>
    <row r="50" spans="1:10" ht="15">
      <c r="A50" t="s">
        <v>399</v>
      </c>
    </row>
    <row r="51" spans="1:4" ht="409.5" hidden="1">
      <c r="A51" t="s">
        <v>426</v>
      </c>
    </row>
    <row r="52" spans="1:4" ht="409.5" hidden="1">
      <c r="A52" t="s">
        <v>451</v>
      </c>
    </row>
    <row r="53" spans="1:4" ht="409.5" hidden="1">
      <c r="C53" t="s">
        <v>912</v>
      </c>
    </row>
    <row r="54" spans="1:4" ht="409.5" hidden="1">
      <c r="B54" t="s">
        <v>1175</v>
      </c>
      <c r="C54">
        <v>400</v>
      </c>
    </row>
    <row r="55" spans="1:4" ht="409.5" hidden="1">
      <c r="B55" t="s">
        <v>1188</v>
      </c>
      <c r="C55">
        <v>200</v>
      </c>
    </row>
    <row r="56" spans="1:4" ht="409.5" hidden="1">
      <c r="B56" t="s">
        <v>1316</v>
      </c>
      <c r="C56">
        <v>20000</v>
      </c>
    </row>
    <row r="57" spans="1:4" ht="409.5" hidden="1">
      <c r="B57" t="s">
        <v>810</v>
      </c>
      <c r="C57">
        <v>2400</v>
      </c>
    </row>
    <row r="58" spans="1:4" ht="409.5" hidden="1">
      <c r="B58" t="s">
        <v>561</v>
      </c>
      <c r="C58">
        <v>3200</v>
      </c>
    </row>
    <row r="59" spans="1:4" ht="409.5" hidden="1">
      <c r="C59">
        <f>SUM(C54:C58)</f>
        <v>26200</v>
      </c>
    </row>
    <row r="60" spans="1:4" ht="15">
      <c r="A60" t="s">
        <v>463</v>
      </c>
    </row>
    <row r="61" spans="1:4" ht="15">
      <c r="A61" t="s">
        <v>467</v>
      </c>
    </row>
    <row r="62" spans="1:4" ht="15">
      <c r="A62" t="s">
        <v>479</v>
      </c>
    </row>
    <row r="63" spans="1:11" ht="15">
      <c r="A63" t="s">
        <v>487</v>
      </c>
    </row>
    <row r="64" spans="1:4" ht="15">
      <c r="A64" t="s">
        <v>494</v>
      </c>
    </row>
    <row r="65" spans="1:4" ht="15">
      <c r="A65" t="s">
        <v>496</v>
      </c>
    </row>
    <row r="66" spans="1:4" ht="15">
      <c r="A66" t="s">
        <v>404</v>
      </c>
    </row>
    <row r="67" spans="1:4" ht="15">
      <c r="A67" t="s">
        <v>1199</v>
      </c>
    </row>
    <row r="68" spans="1:4" ht="15">
      <c r="A68" t="s">
        <v>1197</v>
      </c>
    </row>
    <row r="69" spans="1:4" ht="15">
      <c r="A69" t="s">
        <v>880</v>
      </c>
    </row>
    <row r="70" spans="1:4" ht="15">
      <c r="A70" t="s">
        <v>790</v>
      </c>
    </row>
    <row r="71" spans="3:4" ht="15"/>
    <row r="72" spans="3:4" ht="15"/>
    <row r="73" spans="1:4" ht="15"/>
    <row r="74" spans="1:6" ht="15"/>
    <row r="75" spans="1:6" ht="15"/>
    <row r="76" spans="1:4" ht="15"/>
    <row r="77" spans="1:4" ht="15"/>
    <row r="78" spans="1:4" ht="15"/>
    <row r="79" spans="1:4" ht="15"/>
    <row r="80" spans="1:4" ht="15"/>
    <row r="81" spans="1:4" ht="15"/>
    <row r="82" spans="1:4" ht="15"/>
    <row r="83" spans="1:4" ht="15"/>
    <row r="84" spans="1:4" ht="15"/>
    <row r="85" spans="1:4" ht="15"/>
    <row r="86" spans="1:4" ht="15"/>
    <row r="87" spans="1:4" ht="15"/>
    <row r="88" spans="1:4" ht="15"/>
    <row r="89" spans="1:3" ht="15"/>
    <row r="90" spans="1:3" ht="15"/>
    <row r="91" spans="1:3" ht="15"/>
    <row r="92" spans="1:3" ht="15"/>
    <row r="93" spans="1:3" ht="15"/>
    <row r="94" spans="1:2" ht="15"/>
    <row r="95" spans="1:2" ht="15"/>
    <row r="96" spans="1:2" ht="15"/>
    <row r="97" spans="1:2" ht="15"/>
    <row r="98" spans="1:2" ht="15"/>
    <row r="99" spans="1:2" ht="15"/>
  </sheetData>
  <sheetProtection/>
  <printOptions gridLines="1"/>
  <pageMargins left="0.75" right="0.75" top="1" bottom="1" header="0.5" footer="0.5"/>
  <pageSetup orientation="portrait" paperSize="9"/>
</worksheet>
</file>

<file path=xl/worksheets/sheet65.xml><?xml version="1.0" encoding="utf-8"?>
<worksheet xmlns="http://schemas.openxmlformats.org/spreadsheetml/2006/main" xmlns:r="http://schemas.openxmlformats.org/officeDocument/2006/relationships">
  <dimension ref="A1:E43"/>
  <sheetViews>
    <sheetView defaultGridColor="0" colorId="0" workbookViewId="0" topLeftCell="A1">
      <pane topLeftCell="A1" activePane="topLeft" state="split"/>
      <selection pane="topLeft" activeCell="C8" sqref="C8"/>
    </sheetView>
  </sheetViews>
  <sheetFormatPr defaultColWidth="7.10546875" defaultRowHeight="15"/>
  <cols>
    <col min="1" max="1" width="32.99609375" style="0" customWidth="1"/>
    <col min="2" max="2" width="7.88671875" style="0" customWidth="1"/>
    <col min="3" max="3" width="6.6640625" style="0" customWidth="1"/>
    <col min="4" max="4" width="9.21484375" style="0" customWidth="1"/>
    <col min="5" max="5" width="9.10546875" style="0" customWidth="1"/>
  </cols>
  <sheetData>
    <row r="1" ht="15">
      <c r="A1" t="s">
        <v>1131</v>
      </c>
    </row>
    <row r="2" ht="15">
      <c r="A2" t="s">
        <v>1087</v>
      </c>
    </row>
    <row r="4" spans="1:5" ht="15">
      <c r="C4" t="s">
        <v>713</v>
      </c>
    </row>
    <row r="5" spans="1:5" ht="15">
      <c r="B5" t="s">
        <v>1353</v>
      </c>
      <c r="D5">
        <f>Exchange!C4</f>
        <v>1.4127200000000002</v>
      </c>
      <c r="E5">
        <f>Exchange!D4</f>
        <v>1.3593000000000002</v>
      </c>
    </row>
    <row r="6" spans="1:5" ht="15">
      <c r="C6" t="s">
        <v>29</v>
      </c>
      <c r="D6" t="s">
        <v>588</v>
      </c>
      <c r="E6" t="s">
        <v>1291</v>
      </c>
    </row>
    <row r="7" ht="15">
      <c r="A7" t="s">
        <v>1286</v>
      </c>
    </row>
    <row r="8" spans="1:5" ht="15">
      <c r="A8" t="s">
        <v>821</v>
      </c>
      <c r="B8">
        <v>25</v>
      </c>
      <c r="C8">
        <v>0.34</v>
      </c>
      <c r="D8">
        <f>$C8*'Spain RD 661 2007'!$D$5</f>
        <v>0.4803248000000001</v>
      </c>
      <c r="E8">
        <f>$C8*E$5</f>
        <v>0.4621620000000001</v>
      </c>
    </row>
    <row r="9" spans="1:5" ht="15">
      <c r="A9" t="s">
        <v>822</v>
      </c>
      <c r="B9">
        <v>25</v>
      </c>
      <c r="C9">
        <v>0.32</v>
      </c>
      <c r="D9">
        <f>$C9*'Spain RD 661 2007'!$D$5</f>
        <v>0.4520704000000001</v>
      </c>
      <c r="E9">
        <f>$C9*E$5</f>
        <v>0.4349760000000001</v>
      </c>
    </row>
    <row r="10" spans="1:5" ht="15">
      <c r="A10" t="s">
        <v>828</v>
      </c>
      <c r="B10">
        <v>25</v>
      </c>
      <c r="C10">
        <v>0.32</v>
      </c>
      <c r="D10">
        <f>$C10*'Spain RD 661 2007'!$D$5</f>
        <v>0.4520704000000001</v>
      </c>
      <c r="E10">
        <f>$C10*E$5</f>
        <v>0.4349760000000001</v>
      </c>
    </row>
    <row r="12" spans="1:4" ht="15">
      <c r="A12" t="s">
        <v>1079</v>
      </c>
      <c r="B12">
        <v>2009</v>
      </c>
      <c r="C12" t="s">
        <v>693</v>
      </c>
      <c r="D12" t="s">
        <v>1275</v>
      </c>
    </row>
    <row r="13" spans="1:4" ht="15">
      <c r="B13" t="s">
        <v>912</v>
      </c>
      <c r="C13" t="s">
        <v>912</v>
      </c>
      <c r="D13" t="s">
        <v>912</v>
      </c>
    </row>
    <row r="14" spans="1:4" ht="15">
      <c r="A14" t="s">
        <v>821</v>
      </c>
      <c r="B14">
        <v>26.700000000000003</v>
      </c>
      <c r="D14">
        <f>B14+C14</f>
        <v>26.700000000000003</v>
      </c>
    </row>
    <row r="15" spans="1:4" ht="15">
      <c r="A15" t="s">
        <v>822</v>
      </c>
      <c r="B15">
        <v>240.3</v>
      </c>
      <c r="D15">
        <f>B15+C15</f>
        <v>240.3</v>
      </c>
    </row>
    <row r="16" spans="1:4" ht="15">
      <c r="A16" t="s">
        <v>828</v>
      </c>
      <c r="B16">
        <v>133</v>
      </c>
      <c r="C16">
        <v>100</v>
      </c>
      <c r="D16">
        <f>B16+C16</f>
        <v>233</v>
      </c>
    </row>
    <row r="17" spans="1:4" ht="15">
      <c r="A17" t="s">
        <v>1275</v>
      </c>
      <c r="B17">
        <f>SUM(B14:B16)</f>
        <v>400</v>
      </c>
      <c r="D17">
        <f>SUM(D14:D16)</f>
        <v>500</v>
      </c>
    </row>
    <row r="18" ht="15"/>
    <row r="19" spans="1:4" ht="15">
      <c r="A19" t="s">
        <v>1079</v>
      </c>
      <c r="B19">
        <v>2010</v>
      </c>
      <c r="C19" t="s">
        <v>693</v>
      </c>
      <c r="D19" t="s">
        <v>1275</v>
      </c>
    </row>
    <row r="20" spans="1:4" ht="15">
      <c r="B20" t="s">
        <v>912</v>
      </c>
      <c r="C20" t="s">
        <v>912</v>
      </c>
      <c r="D20" t="s">
        <v>912</v>
      </c>
    </row>
    <row r="21" spans="1:4" ht="15">
      <c r="A21" t="s">
        <v>821</v>
      </c>
      <c r="B21">
        <v>29.37</v>
      </c>
      <c r="D21">
        <f>B21+C21</f>
        <v>29.37</v>
      </c>
    </row>
    <row r="22" spans="1:4" ht="15">
      <c r="A22" t="s">
        <v>822</v>
      </c>
      <c r="B22">
        <v>264.33</v>
      </c>
      <c r="D22">
        <f>B22+C22</f>
        <v>264.33</v>
      </c>
    </row>
    <row r="23" spans="1:4" ht="15">
      <c r="A23" t="s">
        <v>828</v>
      </c>
      <c r="B23">
        <v>146.3</v>
      </c>
      <c r="C23">
        <v>60</v>
      </c>
      <c r="D23">
        <f>B23+C23</f>
        <v>206.3</v>
      </c>
    </row>
    <row r="24" spans="1:4" ht="15">
      <c r="A24" t="s">
        <v>1275</v>
      </c>
      <c r="B24">
        <f>SUM(B21:B23)</f>
        <v>440</v>
      </c>
      <c r="D24">
        <f>SUM(D21:D23)</f>
        <v>500</v>
      </c>
    </row>
    <row r="25" ht="15"/>
    <row r="26" spans="1:4" ht="15">
      <c r="A26" t="s">
        <v>1079</v>
      </c>
      <c r="B26">
        <v>2011</v>
      </c>
    </row>
    <row r="27" spans="1:4" ht="15">
      <c r="B27" t="s">
        <v>912</v>
      </c>
    </row>
    <row r="28" spans="1:2" ht="15">
      <c r="A28" t="s">
        <v>821</v>
      </c>
      <c r="B28">
        <v>32.31</v>
      </c>
    </row>
    <row r="29" spans="1:2" ht="15">
      <c r="A29" t="s">
        <v>822</v>
      </c>
      <c r="B29">
        <v>290.76</v>
      </c>
    </row>
    <row r="30" spans="1:2" ht="15">
      <c r="A30" t="s">
        <v>828</v>
      </c>
      <c r="B30">
        <v>160.93</v>
      </c>
    </row>
    <row r="31" spans="1:2" ht="15">
      <c r="A31" t="s">
        <v>1275</v>
      </c>
      <c r="B31">
        <f>SUM(B28:B30)</f>
        <v>484</v>
      </c>
    </row>
    <row r="32" ht="15"/>
    <row r="33" spans="1:2" ht="15">
      <c r="A33" t="s">
        <v>1079</v>
      </c>
      <c r="B33">
        <v>2012</v>
      </c>
    </row>
    <row r="34" spans="1:2" ht="15">
      <c r="B34" t="s">
        <v>912</v>
      </c>
    </row>
    <row r="35" spans="1:2" ht="15">
      <c r="A35" t="s">
        <v>821</v>
      </c>
      <c r="B35">
        <v>35.54</v>
      </c>
    </row>
    <row r="36" spans="1:2" ht="15">
      <c r="A36" t="s">
        <v>822</v>
      </c>
      <c r="B36">
        <v>319.84000000000003</v>
      </c>
    </row>
    <row r="37" spans="1:2" ht="15">
      <c r="A37" t="s">
        <v>828</v>
      </c>
      <c r="B37">
        <v>177.02</v>
      </c>
    </row>
    <row r="38" spans="1:2" ht="15">
      <c r="A38" t="s">
        <v>1275</v>
      </c>
      <c r="B38">
        <f>SUM(B35:B37)</f>
        <v>532.4000000000001</v>
      </c>
    </row>
    <row r="40" ht="15">
      <c r="A40" t="s">
        <v>972</v>
      </c>
    </row>
    <row r="41" ht="15">
      <c r="A41" t="s">
        <v>823</v>
      </c>
    </row>
    <row r="42" ht="15">
      <c r="A42" t="s">
        <v>824</v>
      </c>
    </row>
    <row r="43" ht="15">
      <c r="A43" t="s">
        <v>1203</v>
      </c>
    </row>
  </sheetData>
  <sheetProtection/>
  <mergeCells count="1">
    <mergeCell ref="C4:E4"/>
  </mergeCells>
  <printOptions gridLines="1"/>
  <pageMargins left="0.75" right="0.75" top="1" bottom="1" header="0.5" footer="0.5"/>
  <pageSetup orientation="portrait" paperSize="9"/>
</worksheet>
</file>

<file path=xl/worksheets/sheet66.xml><?xml version="1.0" encoding="utf-8"?>
<worksheet xmlns="http://schemas.openxmlformats.org/spreadsheetml/2006/main" xmlns:r="http://schemas.openxmlformats.org/officeDocument/2006/relationships">
  <dimension ref="A1:P100"/>
  <sheetViews>
    <sheetView defaultGridColor="0" colorId="0" workbookViewId="0" topLeftCell="A1">
      <pane ySplit="6" topLeftCell="A59" activePane="bottomLeft" state="frozen"/>
      <selection pane="bottomLeft" activeCell="A82" sqref="A82"/>
    </sheetView>
  </sheetViews>
  <sheetFormatPr defaultColWidth="7.10546875" defaultRowHeight="15"/>
  <cols>
    <col min="1" max="1" width="33.6640625" customWidth="1"/>
    <col min="2" max="2" width="5.88671875" customWidth="1"/>
    <col min="3" max="3" width="6.88671875" customWidth="1"/>
    <col min="4" max="4" width="9.10546875" customWidth="1"/>
    <col min="5" max="5" width="8.99609375" customWidth="1"/>
    <col min="6" max="6" width="8.99609375" customWidth="1"/>
    <col min="7" max="7" width="2.5546875" customWidth="1"/>
    <col min="8" max="8" width="8.99609375" customWidth="1"/>
    <col min="9" max="9" width="9.21484375" customWidth="1"/>
    <col min="10" max="10" width="9.10546875" customWidth="1"/>
    <col min="11" max="11" width="9.5546875" customWidth="1"/>
    <col min="12" max="12" width="9.21484375" customWidth="1"/>
    <col min="13" max="14" width="9.10546875" customWidth="1"/>
    <col min="15" max="15" width="9.21484375" customWidth="1"/>
    <col min="16" max="16" width="9.10546875" customWidth="1"/>
    <col min="17" max="256" width="6.6640625" customWidth="1"/>
  </cols>
  <sheetData>
    <row r="1" spans="1:5" ht="15">
      <c r="A1" t="s">
        <v>1130</v>
      </c>
    </row>
    <row r="2" spans="1:5" ht="15">
      <c r="A2" t="s">
        <v>893</v>
      </c>
    </row>
    <row r="3" spans="1:14" ht="15">
      <c r="A3">
        <v>40229</v>
      </c>
    </row>
    <row r="4" spans="1:16" ht="15">
      <c r="C4" t="s">
        <v>714</v>
      </c>
      <c r="H4" t="s">
        <v>887</v>
      </c>
    </row>
    <row r="5" spans="1:16" ht="15">
      <c r="B5" t="s">
        <v>1353</v>
      </c>
      <c r="D5">
        <f>Exchange!C4</f>
        <v>1.4127200000000002</v>
      </c>
      <c r="E5">
        <f>Exchange!D4</f>
        <v>1.3593000000000002</v>
      </c>
      <c r="F5" t="s">
        <v>643</v>
      </c>
      <c r="H5" t="s">
        <v>1025</v>
      </c>
      <c r="I5">
        <f>$D5</f>
        <v>1.4127200000000002</v>
      </c>
      <c r="J5">
        <f>$E5</f>
        <v>1.3593000000000002</v>
      </c>
      <c r="K5" t="s">
        <v>890</v>
      </c>
      <c r="L5">
        <f>$D5</f>
        <v>1.4127200000000002</v>
      </c>
      <c r="M5">
        <f>$E5</f>
        <v>1.3593000000000002</v>
      </c>
      <c r="N5" t="s">
        <v>903</v>
      </c>
      <c r="O5">
        <f>$D5</f>
        <v>1.4127200000000002</v>
      </c>
      <c r="P5">
        <f>$E5</f>
        <v>1.3593000000000002</v>
      </c>
    </row>
    <row r="6" spans="1:16" ht="15">
      <c r="C6" t="s">
        <v>29</v>
      </c>
      <c r="D6" t="s">
        <v>588</v>
      </c>
      <c r="E6" t="s">
        <v>1291</v>
      </c>
      <c r="F6" t="s">
        <v>257</v>
      </c>
      <c r="H6" t="s">
        <v>29</v>
      </c>
      <c r="I6" t="s">
        <v>588</v>
      </c>
      <c r="J6" t="s">
        <v>1291</v>
      </c>
      <c r="K6" t="s">
        <v>29</v>
      </c>
      <c r="L6" t="s">
        <v>588</v>
      </c>
      <c r="M6" t="s">
        <v>1291</v>
      </c>
      <c r="N6" t="s">
        <v>29</v>
      </c>
      <c r="O6" t="s">
        <v>588</v>
      </c>
      <c r="P6" t="s">
        <v>1291</v>
      </c>
    </row>
    <row r="7" spans="1:16" ht="15">
      <c r="A7" t="s">
        <v>1316</v>
      </c>
    </row>
    <row r="8" spans="1:16" ht="15">
      <c r="A8" t="s">
        <v>1329</v>
      </c>
      <c r="B8">
        <v>20</v>
      </c>
      <c r="C8">
        <v>0.7818</v>
      </c>
      <c r="D8">
        <f>$C8*$D$5</f>
        <v>1.1044644960000003</v>
      </c>
      <c r="E8">
        <f>$C8*E$5</f>
        <v>1.0627007400000001</v>
      </c>
      <c r="H8">
        <v>0.03127</v>
      </c>
      <c r="I8">
        <f>$H8*I$5</f>
        <v>0.0441757544</v>
      </c>
      <c r="J8">
        <f>$H8*J$5</f>
        <v>0.042505311000000004</v>
      </c>
      <c r="K8">
        <v>0.090692</v>
      </c>
      <c r="L8">
        <f>$K8*L$5</f>
        <v>0.12812240224000002</v>
      </c>
      <c r="M8">
        <f>$K8*M$5</f>
        <v>0.1232776356</v>
      </c>
      <c r="N8">
        <v>0.076098</v>
      </c>
      <c r="O8">
        <f>$N8*O$5</f>
        <v>0.10750516656000002</v>
      </c>
      <c r="P8">
        <f>$N8*P$5</f>
        <v>0.10344001140000002</v>
      </c>
    </row>
    <row r="9" spans="2:14" ht="15">
      <c r="B9" t="s">
        <v>273</v>
      </c>
      <c r="C9">
        <v>0.06534000000000001</v>
      </c>
      <c r="D9">
        <f>$C9*D$5</f>
        <v>0.09230712480000003</v>
      </c>
      <c r="E9">
        <f>$C9*E$5</f>
        <v>0.08881666200000002</v>
      </c>
    </row>
    <row r="10" spans="1:14" ht="15"/>
    <row r="11" spans="1:14" ht="15">
      <c r="A11" t="s">
        <v>1328</v>
      </c>
      <c r="C11" t="s">
        <v>915</v>
      </c>
      <c r="H11">
        <v>0.09</v>
      </c>
      <c r="I11">
        <f>$H11*I$5</f>
        <v>0.1271448</v>
      </c>
      <c r="J11">
        <f>$H11*J$5</f>
        <v>0.12233700000000002</v>
      </c>
      <c r="K11">
        <v>0.16949</v>
      </c>
      <c r="L11">
        <f>$K11*L$5</f>
        <v>0.23944191280000005</v>
      </c>
      <c r="M11">
        <f>$K11*M$5</f>
        <v>0.23038775700000003</v>
      </c>
      <c r="N11" t="s">
        <v>915</v>
      </c>
    </row>
    <row r="12" spans="1:14" ht="15"/>
    <row r="13" spans="1:14" ht="15"/>
    <row r="14" spans="1:14" ht="15">
      <c r="A14" t="s">
        <v>1187</v>
      </c>
    </row>
    <row r="15" spans="1:16" ht="15"/>
    <row r="16" spans="1:16" ht="15">
      <c r="A16" t="s">
        <v>1190</v>
      </c>
      <c r="B16">
        <v>25</v>
      </c>
      <c r="C16">
        <v>0.278399</v>
      </c>
      <c r="D16">
        <f>$C16*D$5</f>
        <v>0.39329983528000007</v>
      </c>
      <c r="E16">
        <f>$C16*E$5</f>
        <v>0.37842776070000006</v>
      </c>
      <c r="H16">
        <v>0.262509</v>
      </c>
      <c r="I16">
        <f>$H16*I$5</f>
        <v>0.37085171448000004</v>
      </c>
      <c r="J16">
        <f>$H16*J$5</f>
        <v>0.35682848370000003</v>
      </c>
      <c r="K16">
        <v>0.355499</v>
      </c>
      <c r="L16">
        <f>$K16*L$5</f>
        <v>0.5022205472800001</v>
      </c>
      <c r="M16">
        <f>$K16*M$5</f>
        <v>0.48322979070000005</v>
      </c>
      <c r="N16">
        <v>0.262548</v>
      </c>
      <c r="O16">
        <f>$N16*O$5</f>
        <v>0.3709068105600001</v>
      </c>
      <c r="P16">
        <f>$N16*P$5</f>
        <v>0.35688149640000005</v>
      </c>
    </row>
    <row r="17" spans="1:16" ht="15">
      <c r="B17" t="s">
        <v>274</v>
      </c>
      <c r="C17">
        <v>0.222717</v>
      </c>
      <c r="D17">
        <f>$C17*D$5</f>
        <v>0.31463676024000004</v>
      </c>
      <c r="E17">
        <f>$C17*E$5</f>
        <v>0.30273921810000004</v>
      </c>
      <c r="H17">
        <v>0.210007</v>
      </c>
      <c r="I17">
        <f>$H17*I$5</f>
        <v>0.29668108904000007</v>
      </c>
      <c r="J17">
        <f>$H17*J$5</f>
        <v>0.28546251510000004</v>
      </c>
      <c r="K17">
        <v>0.355499</v>
      </c>
      <c r="L17">
        <f>$K17*L$5</f>
        <v>0.5022205472800001</v>
      </c>
      <c r="M17">
        <f>$K17*M$5</f>
        <v>0.48322979070000005</v>
      </c>
      <c r="N17">
        <v>0.262548</v>
      </c>
      <c r="O17">
        <f>$N17*O$5</f>
        <v>0.3709068105600001</v>
      </c>
      <c r="P17">
        <f>$N17*P$5</f>
        <v>0.35688149640000005</v>
      </c>
    </row>
    <row r="18" spans="1:14" ht="15"/>
    <row r="19" spans="1:16" ht="15">
      <c r="A19" t="s">
        <v>835</v>
      </c>
    </row>
    <row r="20" spans="1:16" ht="15">
      <c r="A20" t="s">
        <v>737</v>
      </c>
      <c r="B20">
        <v>20</v>
      </c>
      <c r="C20">
        <v>0.073562</v>
      </c>
      <c r="D20">
        <f>$C20*D$5</f>
        <v>0.10392250864000002</v>
      </c>
      <c r="E20">
        <f>$C20*E$5</f>
        <v>0.09999282660000001</v>
      </c>
      <c r="H20">
        <v>0.041046</v>
      </c>
      <c r="I20">
        <f>$H20*I$5</f>
        <v>0.057986505120000004</v>
      </c>
      <c r="J20">
        <f>$H20*J$5</f>
        <v>0.05579382780000001</v>
      </c>
    </row>
    <row r="21" spans="1:16" ht="15">
      <c r="B21" t="s">
        <v>273</v>
      </c>
      <c r="C21">
        <v>0.069505</v>
      </c>
      <c r="D21">
        <f>$C21*D$5</f>
        <v>0.09819110360000001</v>
      </c>
      <c r="E21">
        <f>$C21*E$5</f>
        <v>0.09447814650000001</v>
      </c>
      <c r="H21">
        <v>0.032671</v>
      </c>
      <c r="I21">
        <f>$H21*I$5</f>
        <v>0.046154975120000004</v>
      </c>
      <c r="J21">
        <f>$H21*J$5</f>
        <v>0.044409690300000006</v>
      </c>
    </row>
    <row r="22" spans="1:16" ht="15"/>
    <row r="23" spans="1:16" ht="15">
      <c r="A23" t="s">
        <v>810</v>
      </c>
    </row>
    <row r="24" spans="1:16" ht="15">
      <c r="A24" t="s">
        <v>277</v>
      </c>
      <c r="B24">
        <v>25</v>
      </c>
      <c r="C24">
        <v>0.08327799999999999</v>
      </c>
      <c r="D24">
        <f>$C24*D$5</f>
        <v>0.11764849616</v>
      </c>
      <c r="E24">
        <f>$C24*E$5</f>
        <v>0.1131997854</v>
      </c>
      <c r="H24">
        <v>0.026739</v>
      </c>
      <c r="I24">
        <f>$H24*I$5</f>
        <v>0.037774720080000004</v>
      </c>
      <c r="J24">
        <f>$H24*J$5</f>
        <v>0.0363463227</v>
      </c>
      <c r="K24">
        <v>0.09096499999999999</v>
      </c>
      <c r="L24">
        <f>$K24*L$5</f>
        <v>0.1285080748</v>
      </c>
      <c r="M24">
        <f>$K24*M$5</f>
        <v>0.1236487245</v>
      </c>
      <c r="N24">
        <v>0.069612</v>
      </c>
      <c r="O24">
        <f>$N24*O$5</f>
        <v>0.09834226464000001</v>
      </c>
      <c r="P24">
        <f>$N24*P$5</f>
        <v>0.0946235916</v>
      </c>
    </row>
    <row r="25" spans="1:16" ht="15">
      <c r="B25" t="s">
        <v>274</v>
      </c>
      <c r="C25">
        <v>0.07495099999999999</v>
      </c>
      <c r="D25">
        <f>$C25*D$5</f>
        <v>0.10588477672</v>
      </c>
      <c r="E25">
        <f>$C25*E$5</f>
        <v>0.1018808943</v>
      </c>
      <c r="H25">
        <v>0.014353</v>
      </c>
      <c r="I25">
        <f>$H25*I$5</f>
        <v>0.020276770160000002</v>
      </c>
      <c r="J25">
        <f>$H25*J$5</f>
        <v>0.0195100329</v>
      </c>
      <c r="K25">
        <v>0.09096499999999999</v>
      </c>
      <c r="L25">
        <f>$K25*L$5</f>
        <v>0.1285080748</v>
      </c>
      <c r="M25">
        <f>$K25*M$5</f>
        <v>0.1236487245</v>
      </c>
      <c r="N25">
        <v>0.069612</v>
      </c>
      <c r="O25">
        <f>$N25*O$5</f>
        <v>0.09834226464000001</v>
      </c>
      <c r="P25">
        <f>$N25*P$5</f>
        <v>0.0946235916</v>
      </c>
    </row>
    <row r="26" spans="1:16" ht="15">
      <c r="A26" t="s">
        <v>348</v>
      </c>
      <c r="B26">
        <v>25</v>
      </c>
      <c r="C26" t="s">
        <v>915</v>
      </c>
      <c r="H26">
        <v>0.022468</v>
      </c>
      <c r="I26">
        <f>$H26*I$5</f>
        <v>0.03174099296</v>
      </c>
      <c r="J26">
        <f>$H26*J$5</f>
        <v>0.030540752400000003</v>
      </c>
      <c r="K26">
        <v>0.085413</v>
      </c>
      <c r="L26">
        <f>$K26*L$5</f>
        <v>0.12066465336000003</v>
      </c>
      <c r="M26">
        <f>$K26*M$5</f>
        <v>0.11610189090000002</v>
      </c>
      <c r="N26">
        <v>0.065341</v>
      </c>
      <c r="O26">
        <f>$N26*O$5</f>
        <v>0.09230853752000001</v>
      </c>
      <c r="P26">
        <f>$N26*P$5</f>
        <v>0.08881802130000001</v>
      </c>
    </row>
    <row r="27" spans="1:16" ht="15">
      <c r="B27" t="s">
        <v>274</v>
      </c>
      <c r="C27" t="s">
        <v>915</v>
      </c>
      <c r="H27">
        <v>0.014353</v>
      </c>
      <c r="I27">
        <f>$H27*I$5</f>
        <v>0.020276770160000002</v>
      </c>
      <c r="J27">
        <f>$H27*J$5</f>
        <v>0.0195100329</v>
      </c>
      <c r="K27">
        <v>0.085413</v>
      </c>
      <c r="L27">
        <f>$K27*L$5</f>
        <v>0.12066465336000003</v>
      </c>
      <c r="M27">
        <f>$K27*M$5</f>
        <v>0.11610189090000002</v>
      </c>
      <c r="N27">
        <v>0.065341</v>
      </c>
      <c r="O27">
        <f>$N27*O$5</f>
        <v>0.09230853752000001</v>
      </c>
      <c r="P27">
        <f>$N27*P$5</f>
        <v>0.08881802130000001</v>
      </c>
    </row>
    <row r="28" spans="1:14" ht="15"/>
    <row r="29" spans="1:14" ht="15">
      <c r="A29" t="s">
        <v>561</v>
      </c>
    </row>
    <row r="30" spans="1:14" ht="15">
      <c r="A30" t="s">
        <v>683</v>
      </c>
    </row>
    <row r="31" spans="1:16" ht="15">
      <c r="A31" t="s">
        <v>281</v>
      </c>
      <c r="B31">
        <v>15</v>
      </c>
      <c r="C31">
        <v>0.169642</v>
      </c>
      <c r="D31">
        <f>$C31*D$5</f>
        <v>0.23965664624000002</v>
      </c>
      <c r="E31">
        <f>$C31*E$5</f>
        <v>0.23059437060000001</v>
      </c>
      <c r="H31">
        <v>0.127888</v>
      </c>
      <c r="I31">
        <f>$H31*I$5</f>
        <v>0.18066993536000003</v>
      </c>
      <c r="J31">
        <f>$H31*J$5</f>
        <v>0.17383815840000003</v>
      </c>
      <c r="K31">
        <v>0.177553</v>
      </c>
      <c r="L31">
        <f>$K31*L$5</f>
        <v>0.25083267416000005</v>
      </c>
      <c r="M31">
        <f>$K31*M$5</f>
        <v>0.24134779290000002</v>
      </c>
      <c r="N31">
        <v>0.16452799999999998</v>
      </c>
      <c r="O31">
        <f>$N31*O$5</f>
        <v>0.23243199616000002</v>
      </c>
      <c r="P31">
        <f>$N31*P$5</f>
        <v>0.2236429104</v>
      </c>
    </row>
    <row r="32" spans="1:14" ht="15">
      <c r="B32" t="s">
        <v>272</v>
      </c>
      <c r="C32">
        <v>0.125911</v>
      </c>
      <c r="D32">
        <f>$C32*D$5</f>
        <v>0.17787698792</v>
      </c>
      <c r="E32">
        <f>$C32*E$5</f>
        <v>0.1711508223</v>
      </c>
      <c r="H32" t="s">
        <v>915</v>
      </c>
    </row>
    <row r="33" spans="1:16" ht="15">
      <c r="A33" t="s">
        <v>356</v>
      </c>
      <c r="B33">
        <v>15</v>
      </c>
      <c r="C33">
        <v>0.15650899999999998</v>
      </c>
      <c r="D33">
        <f>$C33*D$5</f>
        <v>0.22110339448</v>
      </c>
      <c r="E33">
        <f>$C33*E$5</f>
        <v>0.2127426837</v>
      </c>
      <c r="H33">
        <v>0.112588</v>
      </c>
      <c r="I33">
        <f>$H33*I$5</f>
        <v>0.15905531936</v>
      </c>
      <c r="J33">
        <f>$H33*J$5</f>
        <v>0.1530408684</v>
      </c>
      <c r="K33">
        <v>0.161111</v>
      </c>
      <c r="L33">
        <f>$K33*L$5</f>
        <v>0.22760473192000003</v>
      </c>
      <c r="M33">
        <v>0.1509</v>
      </c>
      <c r="N33">
        <v>0.152356</v>
      </c>
      <c r="O33">
        <f>$N33*O$5</f>
        <v>0.21523636832</v>
      </c>
      <c r="P33">
        <f>$N33*P$5</f>
        <v>0.20709751080000002</v>
      </c>
    </row>
    <row r="34" spans="1:14" ht="15">
      <c r="B34" t="s">
        <v>272</v>
      </c>
      <c r="C34">
        <v>0.131825</v>
      </c>
      <c r="D34">
        <f>$C34*D$5</f>
        <v>0.18623181400000002</v>
      </c>
      <c r="E34">
        <f>$C34*E$5</f>
        <v>0.1791897225</v>
      </c>
      <c r="H34" t="s">
        <v>915</v>
      </c>
    </row>
    <row r="35" spans="1:14" ht="15">
      <c r="A35" t="s">
        <v>511</v>
      </c>
    </row>
    <row r="36" spans="1:16" ht="15">
      <c r="A36" t="s">
        <v>281</v>
      </c>
      <c r="B36">
        <v>15</v>
      </c>
      <c r="C36">
        <v>0.134216</v>
      </c>
      <c r="D36">
        <f>$C36*D$5</f>
        <v>0.18960962752000002</v>
      </c>
      <c r="E36">
        <f>$C36*E$5</f>
        <v>0.18243980880000002</v>
      </c>
      <c r="H36">
        <v>0.092462</v>
      </c>
      <c r="I36">
        <f>$H36*I$5</f>
        <v>0.13062291664000003</v>
      </c>
      <c r="J36">
        <f>$H36*J$5</f>
        <v>0.12568359660000003</v>
      </c>
      <c r="K36">
        <v>0.14210699999999998</v>
      </c>
      <c r="L36">
        <f>$K36*L$5</f>
        <v>0.20075740104</v>
      </c>
      <c r="M36">
        <f>$K36*M$5</f>
        <v>0.1931660451</v>
      </c>
      <c r="N36">
        <v>0.129081</v>
      </c>
      <c r="O36">
        <f>$N36*O$5</f>
        <v>0.18235531032000002</v>
      </c>
      <c r="P36">
        <f>$N36*P$5</f>
        <v>0.17545980330000002</v>
      </c>
    </row>
    <row r="37" spans="1:14" ht="15">
      <c r="B37" t="s">
        <v>272</v>
      </c>
      <c r="C37">
        <v>0.090487</v>
      </c>
      <c r="D37">
        <f>$C37*D$5</f>
        <v>0.12783279464000002</v>
      </c>
      <c r="E37">
        <f>$C37*E$5</f>
        <v>0.12299897910000002</v>
      </c>
      <c r="H37" t="s">
        <v>915</v>
      </c>
    </row>
    <row r="38" spans="1:16" ht="15">
      <c r="A38" t="s">
        <v>356</v>
      </c>
      <c r="B38">
        <v>15</v>
      </c>
      <c r="C38">
        <v>0.11481699999999999</v>
      </c>
      <c r="D38">
        <f>$C38*D$5</f>
        <v>0.16220427224</v>
      </c>
      <c r="E38">
        <f>$C38*E$5</f>
        <v>0.15607074810000002</v>
      </c>
      <c r="H38">
        <v>0.070895</v>
      </c>
      <c r="I38">
        <f>$H38*I$5</f>
        <v>0.10015478440000002</v>
      </c>
      <c r="J38">
        <f>$H38*J$5</f>
        <v>0.09636757350000001</v>
      </c>
      <c r="K38">
        <v>0.119472</v>
      </c>
      <c r="L38">
        <f>$K38*L$5</f>
        <v>0.16878048384000002</v>
      </c>
      <c r="M38">
        <f>$K38*M$5</f>
        <v>0.16239828960000002</v>
      </c>
      <c r="N38">
        <v>0.110813</v>
      </c>
      <c r="O38">
        <f>$N38*O$5</f>
        <v>0.15654774136000002</v>
      </c>
      <c r="P38">
        <f>$N38*P$5</f>
        <v>0.1506281109</v>
      </c>
    </row>
    <row r="39" spans="1:14" ht="15">
      <c r="B39" t="s">
        <v>272</v>
      </c>
      <c r="C39">
        <v>0.086118</v>
      </c>
      <c r="D39">
        <f>$C39*D$5</f>
        <v>0.12166062096000002</v>
      </c>
      <c r="E39">
        <f>$C39*E$5</f>
        <v>0.11706019740000001</v>
      </c>
      <c r="H39" t="s">
        <v>915</v>
      </c>
    </row>
    <row r="40" spans="1:14" ht="15">
      <c r="A40" t="s">
        <v>726</v>
      </c>
    </row>
    <row r="41" spans="1:16" ht="15">
      <c r="A41" t="s">
        <v>281</v>
      </c>
      <c r="B41">
        <v>15</v>
      </c>
      <c r="C41">
        <v>0.134216</v>
      </c>
      <c r="D41">
        <f>$C41*D$5</f>
        <v>0.18960962752000002</v>
      </c>
      <c r="E41">
        <f>$C41*E$5</f>
        <v>0.18243980880000002</v>
      </c>
      <c r="H41">
        <v>0.092462</v>
      </c>
      <c r="I41">
        <f>$H41*I$5</f>
        <v>0.13062291664000003</v>
      </c>
      <c r="J41">
        <f>$H41*J$5</f>
        <v>0.12568359660000003</v>
      </c>
      <c r="K41">
        <v>0.14210699999999998</v>
      </c>
      <c r="L41">
        <f>$K41*L$5</f>
        <v>0.20075740104</v>
      </c>
      <c r="M41">
        <f>$K41*M$5</f>
        <v>0.1931660451</v>
      </c>
      <c r="N41">
        <v>0.129081</v>
      </c>
      <c r="O41">
        <f>$N41*O$5</f>
        <v>0.18235531032000002</v>
      </c>
      <c r="P41">
        <f>$N41*P$5</f>
        <v>0.17545980330000002</v>
      </c>
    </row>
    <row r="42" spans="1:14" ht="15">
      <c r="B42" t="s">
        <v>272</v>
      </c>
      <c r="C42">
        <v>0.090487</v>
      </c>
      <c r="D42">
        <f>$C42*D$5</f>
        <v>0.12783279464000002</v>
      </c>
      <c r="E42">
        <f>$C42*E$5</f>
        <v>0.12299897910000002</v>
      </c>
      <c r="H42" t="s">
        <v>915</v>
      </c>
    </row>
    <row r="43" spans="1:16" ht="15">
      <c r="A43" t="s">
        <v>356</v>
      </c>
      <c r="B43">
        <v>15</v>
      </c>
      <c r="C43">
        <v>0.126299</v>
      </c>
      <c r="D43">
        <f>$C43*D$5</f>
        <v>0.17842512328000001</v>
      </c>
      <c r="E43">
        <f>$C43*E$5</f>
        <v>0.17167823070000002</v>
      </c>
      <c r="H43">
        <v>0.082383</v>
      </c>
      <c r="I43">
        <f>$H43*I$5</f>
        <v>0.11638411176000002</v>
      </c>
      <c r="J43">
        <f>$H43*J$5</f>
        <v>0.11198321190000002</v>
      </c>
      <c r="K43">
        <v>0.13089599999999998</v>
      </c>
      <c r="L43">
        <f>$K43*L$5</f>
        <v>0.18491939712</v>
      </c>
      <c r="M43">
        <f>$K43*M$5</f>
        <v>0.1779269328</v>
      </c>
      <c r="N43">
        <v>0.122141</v>
      </c>
      <c r="O43">
        <f>$N43*O$5</f>
        <v>0.17255103352000004</v>
      </c>
      <c r="P43">
        <f>$N43*P$5</f>
        <v>0.16602626130000003</v>
      </c>
    </row>
    <row r="44" spans="1:14" ht="15">
      <c r="B44" t="s">
        <v>272</v>
      </c>
      <c r="C44">
        <v>0.08336199999999999</v>
      </c>
      <c r="D44">
        <f>$C44*D$5</f>
        <v>0.11776716464</v>
      </c>
      <c r="E44">
        <f>$C44*E$5</f>
        <v>0.11331396660000001</v>
      </c>
    </row>
    <row r="45" spans="1:14" ht="15"/>
    <row r="46" spans="1:16" ht="15">
      <c r="A46" t="s">
        <v>866</v>
      </c>
      <c r="B46">
        <v>15</v>
      </c>
      <c r="C46">
        <v>0.085328</v>
      </c>
      <c r="D46">
        <f>$C46*D$5</f>
        <v>0.12054457216000002</v>
      </c>
      <c r="E46">
        <f>$C46*E$5</f>
        <v>0.11598635040000002</v>
      </c>
      <c r="H46">
        <v>0.045132</v>
      </c>
      <c r="I46">
        <f>$H46*I$5</f>
        <v>0.06375887904000001</v>
      </c>
      <c r="J46">
        <f>$H46*J$5</f>
        <v>0.061347927600000005</v>
      </c>
      <c r="K46">
        <v>0.095663</v>
      </c>
      <c r="L46">
        <f>$K46*L$5</f>
        <v>0.13514503336000003</v>
      </c>
      <c r="M46">
        <f>$K46*M$5</f>
        <v>0.13003471590000001</v>
      </c>
      <c r="N46">
        <v>0.07943399999999999</v>
      </c>
      <c r="O46">
        <f>$N46*O$5</f>
        <v>0.11221800048</v>
      </c>
      <c r="P46">
        <f>$N46*P$5</f>
        <v>0.1079746362</v>
      </c>
    </row>
    <row r="47" spans="1:14" ht="15">
      <c r="B47" t="s">
        <v>272</v>
      </c>
      <c r="C47">
        <v>0.069505</v>
      </c>
      <c r="D47">
        <f>$C47*D$5</f>
        <v>0.09819110360000001</v>
      </c>
      <c r="E47">
        <f>$C47*E$5</f>
        <v>0.09447814650000001</v>
      </c>
      <c r="H47" t="s">
        <v>915</v>
      </c>
    </row>
    <row r="48" spans="1:14" ht="15">
      <c r="A48" t="s">
        <v>554</v>
      </c>
    </row>
    <row r="49" spans="1:16" ht="15">
      <c r="A49" t="s">
        <v>337</v>
      </c>
      <c r="B49">
        <v>15</v>
      </c>
      <c r="C49">
        <v>0.139533</v>
      </c>
      <c r="D49">
        <f>$C49*D$5</f>
        <v>0.19712105976000002</v>
      </c>
      <c r="E49">
        <f>$C49*E$5</f>
        <v>0.18966720690000002</v>
      </c>
      <c r="H49">
        <v>0.109098</v>
      </c>
      <c r="I49">
        <f>$H49*I$5</f>
        <v>0.15412492656000001</v>
      </c>
      <c r="J49">
        <f>$H49*J$5</f>
        <v>0.1482969114</v>
      </c>
      <c r="K49">
        <v>0.16367299999999999</v>
      </c>
      <c r="L49">
        <f>$K49*L$5</f>
        <v>0.23122412056000002</v>
      </c>
      <c r="M49">
        <f>$K49*M$5</f>
        <v>0.22248070890000002</v>
      </c>
      <c r="N49">
        <v>0.131857</v>
      </c>
      <c r="O49">
        <f>$N49*O$5</f>
        <v>0.18627702104000002</v>
      </c>
      <c r="P49">
        <f>$N49*P$5</f>
        <v>0.17923322010000003</v>
      </c>
    </row>
    <row r="50" spans="1:14" ht="15">
      <c r="B50" t="s">
        <v>272</v>
      </c>
      <c r="C50">
        <v>0.069505</v>
      </c>
      <c r="D50">
        <f>$C50*D$5</f>
        <v>0.09819110360000001</v>
      </c>
      <c r="E50">
        <f>$C50*E$5</f>
        <v>0.09447814650000001</v>
      </c>
      <c r="H50" t="s">
        <v>915</v>
      </c>
    </row>
    <row r="51" spans="1:16" ht="15">
      <c r="A51" t="s">
        <v>382</v>
      </c>
      <c r="B51">
        <v>15</v>
      </c>
      <c r="C51">
        <v>0.10335000000000001</v>
      </c>
      <c r="D51">
        <f>$C51*D$5</f>
        <v>0.14600461200000003</v>
      </c>
      <c r="E51">
        <f>$C51*E$5</f>
        <v>0.14048365500000004</v>
      </c>
      <c r="H51">
        <v>0.06647499999999999</v>
      </c>
      <c r="I51">
        <f>$H51*I$5</f>
        <v>0.093910562</v>
      </c>
      <c r="J51">
        <f>$H51*J$5</f>
        <v>0.0903594675</v>
      </c>
      <c r="K51">
        <v>0.117764</v>
      </c>
      <c r="L51">
        <f>$K51*L$5</f>
        <v>0.16636755808</v>
      </c>
      <c r="M51">
        <f>$K51*M$5</f>
        <v>0.1600766052</v>
      </c>
      <c r="N51">
        <v>0.101962</v>
      </c>
      <c r="O51">
        <f>$N51*O$5</f>
        <v>0.14404375664000002</v>
      </c>
      <c r="P51">
        <f>$N51*P$5</f>
        <v>0.13859694660000002</v>
      </c>
    </row>
    <row r="52" spans="1:14" ht="15">
      <c r="B52" t="s">
        <v>272</v>
      </c>
      <c r="C52">
        <v>0.069505</v>
      </c>
      <c r="D52">
        <f>$C52*D$5</f>
        <v>0.09819110360000001</v>
      </c>
      <c r="E52">
        <f>$C52*E$5</f>
        <v>0.09447814650000001</v>
      </c>
      <c r="H52" t="s">
        <v>915</v>
      </c>
    </row>
    <row r="53" spans="1:14" ht="15"/>
    <row r="54" spans="1:16" ht="15">
      <c r="A54" t="s">
        <v>875</v>
      </c>
      <c r="B54">
        <v>15</v>
      </c>
      <c r="C54">
        <v>0.057227</v>
      </c>
      <c r="D54">
        <f>$C54*D$5</f>
        <v>0.08084572744000001</v>
      </c>
      <c r="E54">
        <f>$C54*E$5</f>
        <v>0.0777886611</v>
      </c>
      <c r="H54">
        <v>0.037723</v>
      </c>
      <c r="I54">
        <f>$H54*I$5</f>
        <v>0.053292036560000006</v>
      </c>
      <c r="J54">
        <f>$H54*J$5</f>
        <v>0.051276873900000006</v>
      </c>
      <c r="K54">
        <v>0.088937</v>
      </c>
      <c r="L54">
        <f>$K54*L$5</f>
        <v>0.12564307864000002</v>
      </c>
      <c r="M54">
        <f>$K54*M$5</f>
        <v>0.12089206410000002</v>
      </c>
      <c r="N54">
        <v>0.054451</v>
      </c>
      <c r="O54">
        <f>$N54*O$5</f>
        <v>0.07692401672000002</v>
      </c>
      <c r="P54">
        <f>$N54*P$5</f>
        <v>0.0740152443</v>
      </c>
    </row>
    <row r="55" spans="1:14" ht="15">
      <c r="B55" t="s">
        <v>272</v>
      </c>
      <c r="C55">
        <v>0.057227</v>
      </c>
      <c r="D55">
        <f>$C55*D$5</f>
        <v>0.08084572744000001</v>
      </c>
      <c r="E55">
        <f>$C55*E$5</f>
        <v>0.0777886611</v>
      </c>
      <c r="H55" t="s">
        <v>915</v>
      </c>
    </row>
    <row r="56" spans="1:14" ht="15"/>
    <row r="57" spans="1:14" ht="15">
      <c r="A57" t="s">
        <v>510</v>
      </c>
    </row>
    <row r="58" spans="1:16" ht="15">
      <c r="A58" t="s">
        <v>281</v>
      </c>
      <c r="B58">
        <v>15</v>
      </c>
      <c r="C58">
        <v>0.134216</v>
      </c>
      <c r="D58">
        <f>$C58*D$5</f>
        <v>0.18960962752000002</v>
      </c>
      <c r="E58">
        <f>$C58*E$5</f>
        <v>0.18243980880000002</v>
      </c>
      <c r="H58">
        <v>0.092462</v>
      </c>
      <c r="I58">
        <f>$H58*I$5</f>
        <v>0.13062291664000003</v>
      </c>
      <c r="J58">
        <f>$H58*J$5</f>
        <v>0.12568359660000003</v>
      </c>
      <c r="K58">
        <v>0.14210699999999998</v>
      </c>
      <c r="L58">
        <f>$K58*L$5</f>
        <v>0.20075740104</v>
      </c>
      <c r="M58">
        <f>$K58*M$5</f>
        <v>0.1931660451</v>
      </c>
      <c r="N58">
        <v>0.129081</v>
      </c>
      <c r="O58">
        <f>$N58*O$5</f>
        <v>0.18235531032000002</v>
      </c>
      <c r="P58">
        <f>$N58*P$5</f>
        <v>0.17545980330000002</v>
      </c>
    </row>
    <row r="59" spans="2:14" ht="15">
      <c r="B59" t="s">
        <v>272</v>
      </c>
      <c r="C59">
        <v>0.090487</v>
      </c>
      <c r="D59">
        <f>$C59*D$5</f>
        <v>0.12783279464000002</v>
      </c>
      <c r="E59">
        <f>$C59*E$5</f>
        <v>0.12299897910000002</v>
      </c>
      <c r="H59" t="s">
        <v>915</v>
      </c>
    </row>
    <row r="60" spans="1:16" ht="15">
      <c r="A60" t="s">
        <v>356</v>
      </c>
      <c r="B60">
        <v>15</v>
      </c>
      <c r="C60">
        <v>0.11481699999999999</v>
      </c>
      <c r="D60">
        <f>$C60*D$5</f>
        <v>0.16220427224</v>
      </c>
      <c r="E60">
        <f>$C60*E$5</f>
        <v>0.15607074810000002</v>
      </c>
      <c r="H60">
        <v>0.070895</v>
      </c>
      <c r="I60">
        <f>$H60*I$5</f>
        <v>0.10015478440000002</v>
      </c>
      <c r="J60">
        <f>$H60*J$5</f>
        <v>0.09636757350000001</v>
      </c>
      <c r="K60">
        <v>0.119472</v>
      </c>
      <c r="L60">
        <f>$K60*L$5</f>
        <v>0.16878048384000002</v>
      </c>
      <c r="M60">
        <f>$K60*M$5</f>
        <v>0.16239828960000002</v>
      </c>
      <c r="N60">
        <v>0.110813</v>
      </c>
      <c r="O60">
        <f>$N60*O$5</f>
        <v>0.15654774136000002</v>
      </c>
      <c r="P60">
        <f>$N60*P$5</f>
        <v>0.1506281109</v>
      </c>
    </row>
    <row r="61" spans="1:14" ht="15">
      <c r="B61" t="s">
        <v>272</v>
      </c>
      <c r="C61">
        <v>0.086118</v>
      </c>
      <c r="D61">
        <f>$C61*D$5</f>
        <v>0.12166062096000002</v>
      </c>
      <c r="E61">
        <f>$C61*E$5</f>
        <v>0.11706019740000001</v>
      </c>
      <c r="H61" t="s">
        <v>915</v>
      </c>
    </row>
    <row r="62" spans="1:14" ht="15"/>
    <row r="63" spans="1:14" ht="15">
      <c r="A63" t="s">
        <v>725</v>
      </c>
    </row>
    <row r="64" spans="1:16" ht="15">
      <c r="A64" t="s">
        <v>281</v>
      </c>
      <c r="B64">
        <v>15</v>
      </c>
      <c r="C64">
        <v>0.09908</v>
      </c>
      <c r="D64">
        <f>$C64*D$5</f>
        <v>0.13997229760000002</v>
      </c>
      <c r="E64">
        <f>$C64*E$5</f>
        <v>0.134679444</v>
      </c>
      <c r="H64">
        <v>0.050863</v>
      </c>
      <c r="I64">
        <f>$H64*I$5</f>
        <v>0.07185517736000001</v>
      </c>
      <c r="J64">
        <f>$H64*J$5</f>
        <v>0.06913807590000001</v>
      </c>
      <c r="K64">
        <v>0.103557</v>
      </c>
      <c r="L64">
        <f>$K64*L$5</f>
        <v>0.14629704504000002</v>
      </c>
      <c r="M64">
        <f>$K64*M$5</f>
        <v>0.14076503010000002</v>
      </c>
      <c r="N64">
        <v>0.090845</v>
      </c>
      <c r="O64">
        <f>$N64*O$5</f>
        <v>0.1283385484</v>
      </c>
      <c r="P64">
        <f>$N64*P$5</f>
        <v>0.12348560850000001</v>
      </c>
    </row>
    <row r="65" spans="2:14" ht="15">
      <c r="B65" t="s">
        <v>272</v>
      </c>
      <c r="C65">
        <v>0.069505</v>
      </c>
      <c r="D65">
        <f>$C65*D$5</f>
        <v>0.09819110360000001</v>
      </c>
      <c r="E65">
        <f>$C65*E$5</f>
        <v>0.09447814650000001</v>
      </c>
      <c r="H65" t="s">
        <v>915</v>
      </c>
    </row>
    <row r="66" spans="1:16" ht="15">
      <c r="A66" t="s">
        <v>356</v>
      </c>
      <c r="B66">
        <v>15</v>
      </c>
      <c r="C66">
        <v>0.06948399999999999</v>
      </c>
      <c r="D66">
        <f>$C66*D$5</f>
        <v>0.09816143648</v>
      </c>
      <c r="E66">
        <f>$C66*E$5</f>
        <v>0.0944496012</v>
      </c>
      <c r="H66">
        <v>0.025561999999999998</v>
      </c>
      <c r="I66">
        <f>$H66*I$5</f>
        <v>0.03611194864</v>
      </c>
      <c r="J66">
        <f>$H66*J$5</f>
        <v>0.034746426600000005</v>
      </c>
      <c r="K66">
        <v>0.074096</v>
      </c>
      <c r="L66">
        <f>$K66*L$5</f>
        <v>0.10467690112000001</v>
      </c>
      <c r="M66">
        <f>$K66*M$5</f>
        <v>0.10071869280000001</v>
      </c>
      <c r="N66">
        <v>0.065341</v>
      </c>
      <c r="O66">
        <f>$N66*O$5</f>
        <v>0.09230853752000001</v>
      </c>
      <c r="P66">
        <f>$N66*P$5</f>
        <v>0.08881802130000001</v>
      </c>
    </row>
    <row r="67" spans="1:14" ht="15">
      <c r="B67" t="s">
        <v>272</v>
      </c>
      <c r="C67">
        <v>0.06948399999999999</v>
      </c>
      <c r="D67">
        <f>$C67*D$5</f>
        <v>0.09816143648</v>
      </c>
      <c r="E67">
        <f>$C67*E$5</f>
        <v>0.0944496012</v>
      </c>
    </row>
    <row r="68" spans="1:14" ht="15"/>
    <row r="69" spans="1:14" ht="15">
      <c r="A69" t="s">
        <v>570</v>
      </c>
    </row>
    <row r="70" spans="1:16" ht="15">
      <c r="A70" t="s">
        <v>281</v>
      </c>
      <c r="B70">
        <v>15</v>
      </c>
      <c r="C70">
        <v>0.09908</v>
      </c>
      <c r="D70">
        <f>$N70*D$5</f>
        <v>0.13258094656000002</v>
      </c>
      <c r="E70">
        <f>$C70*E$5</f>
        <v>0.134679444</v>
      </c>
      <c r="H70">
        <v>0.059986</v>
      </c>
      <c r="I70">
        <f>$H70*I$5</f>
        <v>0.08474342192</v>
      </c>
      <c r="J70">
        <f>$H70*J$5</f>
        <v>0.08153896980000001</v>
      </c>
      <c r="K70">
        <v>0.10698</v>
      </c>
      <c r="L70">
        <f>$K70*L$5</f>
        <v>0.15113278560000004</v>
      </c>
      <c r="M70">
        <f>$K70*M$5</f>
        <v>0.14541791400000004</v>
      </c>
      <c r="N70">
        <v>0.093848</v>
      </c>
      <c r="O70">
        <f>$N70*O$5</f>
        <v>0.13258094656000002</v>
      </c>
      <c r="P70">
        <f>$N70*P$5</f>
        <v>0.12756758640000002</v>
      </c>
    </row>
    <row r="71" spans="2:14" ht="15">
      <c r="B71" t="s">
        <v>272</v>
      </c>
      <c r="C71">
        <v>0.06948399999999999</v>
      </c>
      <c r="D71">
        <f>$C71*D$5</f>
        <v>0.09816143648</v>
      </c>
      <c r="E71">
        <f>$C71*E$5</f>
        <v>0.0944496012</v>
      </c>
      <c r="H71" t="s">
        <v>915</v>
      </c>
    </row>
    <row r="72" spans="1:16" ht="15">
      <c r="A72" t="s">
        <v>356</v>
      </c>
      <c r="B72">
        <v>15</v>
      </c>
      <c r="C72">
        <v>0.085413</v>
      </c>
      <c r="D72">
        <f>$C72*D$5</f>
        <v>0.12066465336000003</v>
      </c>
      <c r="E72">
        <f>$C72*E$5</f>
        <v>0.11610189090000002</v>
      </c>
      <c r="H72">
        <v>0.03917</v>
      </c>
      <c r="I72">
        <f>$H72*I$5</f>
        <v>0.05533624240000001</v>
      </c>
      <c r="J72">
        <f>$H72*J$5</f>
        <v>0.05324378100000001</v>
      </c>
      <c r="K72">
        <v>0.09609000000000001</v>
      </c>
      <c r="L72">
        <f>$K72*L$5</f>
        <v>0.13574826480000002</v>
      </c>
      <c r="M72">
        <f>$K72*M$5</f>
        <v>0.13061513700000002</v>
      </c>
      <c r="N72">
        <v>0.080075</v>
      </c>
      <c r="O72">
        <f>$N72*O$5</f>
        <v>0.113123554</v>
      </c>
      <c r="P72">
        <f>$N72*P$5</f>
        <v>0.1088459475</v>
      </c>
    </row>
    <row r="73" spans="1:14" ht="15">
      <c r="B73" t="s">
        <v>272</v>
      </c>
      <c r="C73">
        <v>0.06948399999999999</v>
      </c>
      <c r="D73">
        <f>$C73*D$5</f>
        <v>0.09816143648</v>
      </c>
      <c r="E73">
        <f>$C73*E$5</f>
        <v>0.0944496012</v>
      </c>
      <c r="H73" t="s">
        <v>915</v>
      </c>
    </row>
    <row r="74" spans="1:14" ht="15">
      <c r="A74" t="s">
        <v>14</v>
      </c>
    </row>
    <row r="75" spans="1:14" ht="15">
      <c r="A75" t="s">
        <v>842</v>
      </c>
    </row>
    <row r="76" spans="1:14" ht="15">
      <c r="A76" t="s">
        <v>967</v>
      </c>
    </row>
    <row r="77" spans="1:14" ht="15">
      <c r="A77" t="s">
        <v>37</v>
      </c>
    </row>
    <row r="78" spans="1:14" ht="15">
      <c r="A78" t="s">
        <v>478</v>
      </c>
    </row>
    <row r="79" spans="1:14" ht="15">
      <c r="A79" t="s">
        <v>423</v>
      </c>
    </row>
    <row r="80" spans="1:14" ht="15"/>
    <row r="81" spans="1:5" ht="15">
      <c r="A81" t="s">
        <v>718</v>
      </c>
    </row>
    <row r="82" spans="1:5" ht="15">
      <c r="A82" t="s">
        <v>762</v>
      </c>
    </row>
    <row r="83" spans="1:5" ht="15"/>
    <row r="84" spans="1:5" ht="15"/>
    <row r="85" spans="1:5" ht="15"/>
    <row r="86" spans="1:5" ht="15"/>
    <row r="87" spans="1:5" ht="15"/>
    <row r="88" spans="1:5" ht="15"/>
    <row r="89" spans="1:5" ht="15"/>
    <row r="90" spans="1:5" ht="15"/>
    <row r="91" spans="1:5" ht="15"/>
    <row r="92" spans="1:5" ht="15"/>
    <row r="93" spans="1:5" ht="15"/>
    <row r="94" spans="1:5" ht="15"/>
    <row r="95" spans="1:5" ht="15"/>
    <row r="96" spans="3:5" ht="15"/>
    <row r="97" spans="3:5" ht="15"/>
    <row r="98" spans="3:5" ht="15"/>
    <row r="99" spans="3:5" ht="15"/>
    <row r="100" spans="3:5" ht="15"/>
  </sheetData>
  <sheetProtection/>
  <mergeCells count="2">
    <mergeCell ref="H4:P4"/>
    <mergeCell ref="C4:E4"/>
  </mergeCells>
  <printOptions gridLines="1"/>
  <pageMargins left="0.75" right="0.75" top="1" bottom="1" header="0.5" footer="0.5"/>
  <pageSetup orientation="portrait" paperSize="9"/>
</worksheet>
</file>

<file path=xl/worksheets/sheet67.xml><?xml version="1.0" encoding="utf-8"?>
<worksheet xmlns="http://schemas.openxmlformats.org/spreadsheetml/2006/main" xmlns:r="http://schemas.openxmlformats.org/officeDocument/2006/relationships">
  <dimension ref="A1:J85"/>
  <sheetViews>
    <sheetView defaultGridColor="0" colorId="0" workbookViewId="0" topLeftCell="A13">
      <pane topLeftCell="A1" activePane="topLeft" state="split"/>
      <selection pane="topLeft" activeCell="F33" sqref="F33"/>
    </sheetView>
  </sheetViews>
  <sheetFormatPr defaultColWidth="7.10546875" defaultRowHeight="15"/>
  <cols>
    <col min="1" max="1" width="19.10546875" style="0" customWidth="1"/>
    <col min="2" max="2" width="9.88671875" style="0" customWidth="1"/>
    <col min="3" max="3" width="8.5546875" style="0" customWidth="1"/>
    <col min="4" max="4" width="8.3359375" style="0" customWidth="1"/>
    <col min="5" max="5" width="11.5546875" customWidth="1"/>
    <col min="6" max="6" width="6.3359375" customWidth="1"/>
    <col min="7" max="7" width="9.21484375" customWidth="1"/>
    <col min="8" max="8" width="9.10546875" customWidth="1"/>
    <col min="9" max="9" width="10.4453125" style="0" customWidth="1"/>
  </cols>
  <sheetData>
    <row r="1" spans="1:8" ht="15">
      <c r="A1" t="s">
        <v>1133</v>
      </c>
    </row>
    <row r="2" spans="1:8" ht="15">
      <c r="A2" t="s">
        <v>885</v>
      </c>
    </row>
    <row r="3" spans="1:9" ht="15">
      <c r="C3" t="s">
        <v>732</v>
      </c>
      <c r="D3" t="s">
        <v>603</v>
      </c>
      <c r="F3">
        <f>Exchange!B10</f>
        <v>0.6792647638196416</v>
      </c>
      <c r="G3">
        <f>Exchange!C4</f>
        <v>1.4127200000000002</v>
      </c>
      <c r="H3">
        <f>Exchange!D4</f>
        <v>1.3593000000000002</v>
      </c>
      <c r="I3" t="s">
        <v>643</v>
      </c>
    </row>
    <row r="4" spans="1:10" ht="15">
      <c r="B4" t="s">
        <v>1353</v>
      </c>
      <c r="C4" t="s">
        <v>754</v>
      </c>
      <c r="D4" t="s">
        <v>699</v>
      </c>
      <c r="E4" t="s">
        <v>1226</v>
      </c>
      <c r="F4" t="s">
        <v>29</v>
      </c>
      <c r="G4" t="s">
        <v>588</v>
      </c>
      <c r="H4" t="s">
        <v>1291</v>
      </c>
      <c r="I4" t="s">
        <v>171</v>
      </c>
      <c r="J4" t="s">
        <v>1352</v>
      </c>
    </row>
    <row r="5" spans="1:10" ht="15">
      <c r="A5" t="s">
        <v>1324</v>
      </c>
    </row>
    <row r="6" spans="1:10" ht="15">
      <c r="A6" t="s">
        <v>234</v>
      </c>
      <c r="B6">
        <v>20</v>
      </c>
      <c r="E6">
        <v>0.2</v>
      </c>
      <c r="F6">
        <f>E6*F$3</f>
        <v>0.13585295276392834</v>
      </c>
      <c r="G6">
        <f>$F6*G$3</f>
        <v>0.19192218342865686</v>
      </c>
      <c r="H6">
        <f>$F6*H$3</f>
        <v>0.18466491869200782</v>
      </c>
      <c r="I6">
        <v>-0.015</v>
      </c>
      <c r="J6">
        <v>2013</v>
      </c>
    </row>
    <row r="7" spans="5:8" ht="15"/>
    <row r="8" spans="1:10" ht="15">
      <c r="A8" t="s">
        <v>192</v>
      </c>
      <c r="I8">
        <v>-0.015</v>
      </c>
      <c r="J8">
        <v>2013</v>
      </c>
    </row>
    <row r="9" spans="1:8" ht="15">
      <c r="A9" t="s">
        <v>142</v>
      </c>
      <c r="B9">
        <v>20</v>
      </c>
      <c r="E9">
        <v>0.2</v>
      </c>
      <c r="F9">
        <f>E9*F$3</f>
        <v>0.13585295276392834</v>
      </c>
      <c r="G9">
        <f>$F9*G$3</f>
        <v>0.19192218342865686</v>
      </c>
      <c r="H9">
        <f>$F9*H$3</f>
        <v>0.18466491869200782</v>
      </c>
    </row>
    <row r="10" spans="1:8" ht="15">
      <c r="A10" t="s">
        <v>143</v>
      </c>
      <c r="B10">
        <v>20</v>
      </c>
      <c r="E10">
        <v>0.2</v>
      </c>
      <c r="F10">
        <f>E10*F$3</f>
        <v>0.13585295276392834</v>
      </c>
      <c r="G10">
        <f>$F10*G$3</f>
        <v>0.19192218342865686</v>
      </c>
      <c r="H10">
        <f>$F10*H$3</f>
        <v>0.18466491869200782</v>
      </c>
    </row>
    <row r="11" spans="1:8" ht="15">
      <c r="A11" t="s">
        <v>144</v>
      </c>
      <c r="B11">
        <v>20</v>
      </c>
      <c r="E11">
        <v>0.2</v>
      </c>
      <c r="F11">
        <f>E11*F$3</f>
        <v>0.13585295276392834</v>
      </c>
      <c r="G11">
        <f>$F11*G$3</f>
        <v>0.19192218342865686</v>
      </c>
      <c r="H11">
        <f>$F11*H$3</f>
        <v>0.18466491869200782</v>
      </c>
    </row>
    <row r="12" spans="1:8" ht="15">
      <c r="A12" t="s">
        <v>145</v>
      </c>
      <c r="B12">
        <v>18.3</v>
      </c>
      <c r="E12">
        <v>0.2</v>
      </c>
      <c r="F12">
        <f>E12*F$3</f>
        <v>0.13585295276392834</v>
      </c>
      <c r="G12">
        <f>$F12*G$3</f>
        <v>0.19192218342865686</v>
      </c>
      <c r="H12">
        <f>$F12*H$3</f>
        <v>0.18466491869200782</v>
      </c>
    </row>
    <row r="13" spans="1:8" ht="15">
      <c r="A13" t="s">
        <v>129</v>
      </c>
      <c r="B13">
        <v>16.1</v>
      </c>
      <c r="E13">
        <v>0.2</v>
      </c>
      <c r="F13">
        <f>E13*F$3</f>
        <v>0.13585295276392834</v>
      </c>
      <c r="G13">
        <f>$F13*G$3</f>
        <v>0.19192218342865686</v>
      </c>
      <c r="H13">
        <f>$F13*H$3</f>
        <v>0.18466491869200782</v>
      </c>
    </row>
    <row r="14" spans="1:8" ht="15">
      <c r="A14" t="s">
        <v>130</v>
      </c>
      <c r="B14">
        <v>13.9</v>
      </c>
      <c r="E14">
        <v>0.2</v>
      </c>
      <c r="F14">
        <f>E14*F$3</f>
        <v>0.13585295276392834</v>
      </c>
      <c r="G14">
        <f>$F14*G$3</f>
        <v>0.19192218342865686</v>
      </c>
      <c r="H14">
        <f>$F14*H$3</f>
        <v>0.18466491869200782</v>
      </c>
    </row>
    <row r="15" spans="1:8" ht="15">
      <c r="A15" t="s">
        <v>132</v>
      </c>
      <c r="B15">
        <v>11.7</v>
      </c>
      <c r="E15">
        <v>0.2</v>
      </c>
      <c r="F15">
        <f>E15*F$3</f>
        <v>0.13585295276392834</v>
      </c>
      <c r="G15">
        <f>$F15*G$3</f>
        <v>0.19192218342865686</v>
      </c>
      <c r="H15">
        <f>$F15*H$3</f>
        <v>0.18466491869200782</v>
      </c>
    </row>
    <row r="16" spans="1:8" ht="15">
      <c r="A16" t="s">
        <v>134</v>
      </c>
      <c r="B16">
        <v>9.4</v>
      </c>
      <c r="E16">
        <v>0.2</v>
      </c>
      <c r="F16">
        <f>E16*F$3</f>
        <v>0.13585295276392834</v>
      </c>
      <c r="G16">
        <f>$F16*G$3</f>
        <v>0.19192218342865686</v>
      </c>
      <c r="H16">
        <f>$F16*H$3</f>
        <v>0.18466491869200782</v>
      </c>
    </row>
    <row r="17" spans="1:8" ht="15">
      <c r="A17" t="s">
        <v>135</v>
      </c>
      <c r="B17">
        <v>7.2</v>
      </c>
      <c r="E17">
        <v>0.2</v>
      </c>
      <c r="F17">
        <f>E17*F$3</f>
        <v>0.13585295276392834</v>
      </c>
      <c r="G17">
        <f>$F17*G$3</f>
        <v>0.19192218342865686</v>
      </c>
      <c r="H17">
        <f>$F17*H$3</f>
        <v>0.18466491869200782</v>
      </c>
    </row>
    <row r="18" spans="1:8" ht="15">
      <c r="A18" t="s">
        <v>136</v>
      </c>
      <c r="B18">
        <v>5</v>
      </c>
      <c r="E18">
        <v>0.2</v>
      </c>
      <c r="F18">
        <f>E18*F$3</f>
        <v>0.13585295276392834</v>
      </c>
      <c r="G18">
        <f>$F18*G$3</f>
        <v>0.19192218342865686</v>
      </c>
      <c r="H18">
        <f>$F18*H$3</f>
        <v>0.18466491869200782</v>
      </c>
    </row>
    <row r="19" spans="1:8" ht="15">
      <c r="A19" t="s">
        <v>146</v>
      </c>
      <c r="B19" t="s">
        <v>1274</v>
      </c>
      <c r="E19">
        <v>0.17</v>
      </c>
      <c r="F19">
        <f>E19*F$3</f>
        <v>0.11547500984933909</v>
      </c>
      <c r="G19">
        <f>$F19*G$3</f>
        <v>0.16313385591435833</v>
      </c>
      <c r="H19">
        <f>$F19*H$3</f>
        <v>0.15696518088820666</v>
      </c>
    </row>
    <row r="20" ht="15"/>
    <row r="21" spans="1:10" ht="15">
      <c r="A21" t="s">
        <v>1171</v>
      </c>
      <c r="B21">
        <v>25</v>
      </c>
      <c r="I21" s="28">
        <v>-0.08</v>
      </c>
      <c r="J21">
        <v>2010</v>
      </c>
    </row>
    <row r="22" spans="1:8" ht="15">
      <c r="A22" t="s">
        <v>162</v>
      </c>
    </row>
    <row r="23" spans="1:8" ht="15">
      <c r="A23" t="s">
        <v>3</v>
      </c>
      <c r="E23">
        <v>0.65</v>
      </c>
      <c r="F23">
        <f>E23*F$3</f>
        <v>0.4415220964827671</v>
      </c>
      <c r="G23">
        <f>$F23*G$3</f>
        <v>0.6237470961431348</v>
      </c>
      <c r="H23">
        <f>$F23*H$3</f>
        <v>0.6001609857490253</v>
      </c>
    </row>
    <row r="24" spans="1:8" ht="15">
      <c r="A24" t="s">
        <v>5</v>
      </c>
      <c r="E24">
        <v>0.54</v>
      </c>
      <c r="F24">
        <f>E24*F$3</f>
        <v>0.3668029724626065</v>
      </c>
      <c r="G24">
        <f>$F24*G$3</f>
        <v>0.5181898952573736</v>
      </c>
      <c r="H24">
        <f>$F24*H$3</f>
        <v>0.4985952804684211</v>
      </c>
    </row>
    <row r="25" spans="1:8" ht="15">
      <c r="A25" t="s">
        <v>4</v>
      </c>
      <c r="E25">
        <v>0.51</v>
      </c>
      <c r="F25">
        <f>E25*F$3</f>
        <v>0.34642502954801724</v>
      </c>
      <c r="G25">
        <f>$F25*G$3</f>
        <v>0.48940156774307497</v>
      </c>
      <c r="H25">
        <f>$F25*H$3</f>
        <v>0.4708955426646199</v>
      </c>
    </row>
    <row r="26" spans="1:8" ht="15">
      <c r="A26" t="s">
        <v>9</v>
      </c>
      <c r="E26">
        <v>0.49</v>
      </c>
      <c r="F26">
        <f>E26*F$3</f>
        <v>0.3328397342716244</v>
      </c>
      <c r="G26">
        <f>$F26*G$3</f>
        <v>0.47020934940020925</v>
      </c>
      <c r="H26">
        <f>$F26*H$3</f>
        <v>0.45242905079541906</v>
      </c>
    </row>
    <row r="27" spans="1:5" ht="15">
      <c r="A27" t="s">
        <v>224</v>
      </c>
    </row>
    <row r="28" spans="1:8" ht="15">
      <c r="A28" t="s">
        <v>3</v>
      </c>
      <c r="E28">
        <v>0.75</v>
      </c>
      <c r="F28">
        <f>E28*F$3</f>
        <v>0.5094485728647312</v>
      </c>
      <c r="G28">
        <f>$F28*G$3</f>
        <v>0.7197081878574632</v>
      </c>
      <c r="H28">
        <f>$F28*H$3</f>
        <v>0.6924934450950292</v>
      </c>
    </row>
    <row r="29" spans="1:8" ht="15">
      <c r="A29" t="s">
        <v>5</v>
      </c>
      <c r="E29">
        <v>0.65</v>
      </c>
      <c r="F29">
        <f>E29*F$3</f>
        <v>0.4415220964827671</v>
      </c>
      <c r="G29">
        <f>$F29*G$3</f>
        <v>0.6237470961431348</v>
      </c>
      <c r="H29">
        <f>$F29*H$3</f>
        <v>0.6001609857490253</v>
      </c>
    </row>
    <row r="30" spans="1:8" ht="15">
      <c r="A30" t="s">
        <v>4</v>
      </c>
      <c r="E30">
        <v>0.62</v>
      </c>
      <c r="F30">
        <f>E30*F$3</f>
        <v>0.4211441535681778</v>
      </c>
      <c r="G30">
        <f>$F30*G$3</f>
        <v>0.5949587686288362</v>
      </c>
      <c r="H30">
        <f>$F30*H$3</f>
        <v>0.5724612479452241</v>
      </c>
    </row>
    <row r="31" spans="1:8" ht="15">
      <c r="A31" t="s">
        <v>9</v>
      </c>
      <c r="E31">
        <v>0.6</v>
      </c>
      <c r="F31">
        <f>E31*F$3</f>
        <v>0.40755885829178495</v>
      </c>
      <c r="G31">
        <f>$F31*G$3</f>
        <v>0.5757665502859706</v>
      </c>
      <c r="H31">
        <f>$F31*H$3</f>
        <v>0.5539947560760233</v>
      </c>
    </row>
    <row r="32" spans="1:8" ht="15">
      <c r="A32" t="s">
        <v>156</v>
      </c>
    </row>
    <row r="33" spans="1:8" ht="15">
      <c r="A33" t="s">
        <v>3</v>
      </c>
      <c r="E33">
        <v>0.9</v>
      </c>
      <c r="F33">
        <f>E33*F$3</f>
        <v>0.6113382874376775</v>
      </c>
      <c r="G33">
        <f>$F33*G$3</f>
        <v>0.8636498254289559</v>
      </c>
      <c r="H33">
        <f>$F33*H$3</f>
        <v>0.8309921341140352</v>
      </c>
    </row>
    <row r="34" spans="1:8" ht="15">
      <c r="A34" t="s">
        <v>5</v>
      </c>
      <c r="E34">
        <v>0.74</v>
      </c>
      <c r="F34">
        <f>E34*F$3</f>
        <v>0.5026559252265348</v>
      </c>
      <c r="G34">
        <f>$F34*G$3</f>
        <v>0.7101120786860303</v>
      </c>
      <c r="H34">
        <f>$F34*H$3</f>
        <v>0.6832601991604288</v>
      </c>
    </row>
    <row r="35" spans="1:8" ht="15">
      <c r="A35" t="s">
        <v>4</v>
      </c>
      <c r="E35">
        <v>0.67</v>
      </c>
      <c r="F35">
        <f>E35*F$3</f>
        <v>0.45510739175915993</v>
      </c>
      <c r="G35">
        <f>$F35*G$3</f>
        <v>0.6429393144860005</v>
      </c>
      <c r="H35">
        <f>$F35*H$3</f>
        <v>0.6186274776182261</v>
      </c>
    </row>
    <row r="36" spans="1:8" ht="15">
      <c r="A36" t="s">
        <v>9</v>
      </c>
      <c r="E36">
        <v>0.62</v>
      </c>
      <c r="F36">
        <f>E36*F$3</f>
        <v>0.4211441535681778</v>
      </c>
      <c r="G36">
        <f>$F36*G$3</f>
        <v>0.5949587686288362</v>
      </c>
      <c r="H36">
        <f>$F36*H$3</f>
        <v>0.5724612479452241</v>
      </c>
    </row>
    <row r="37" spans="5:8" ht="15"/>
    <row r="38" spans="1:10" ht="15">
      <c r="A38" t="s">
        <v>735</v>
      </c>
      <c r="B38">
        <v>20</v>
      </c>
      <c r="I38">
        <v>-0.005</v>
      </c>
      <c r="J38">
        <v>2018</v>
      </c>
    </row>
    <row r="39" spans="1:8" ht="15">
      <c r="A39" t="s">
        <v>39</v>
      </c>
      <c r="E39">
        <v>0.30000000000000004</v>
      </c>
      <c r="F39">
        <f>E39*F$3</f>
        <v>0.2037794291458925</v>
      </c>
      <c r="G39">
        <f>$F39*G$3</f>
        <v>0.2878832751429853</v>
      </c>
      <c r="H39">
        <f>$F39*H$3</f>
        <v>0.2769973780380117</v>
      </c>
    </row>
    <row r="40" spans="1:8" ht="15">
      <c r="A40" t="s">
        <v>41</v>
      </c>
      <c r="E40">
        <v>0.27</v>
      </c>
      <c r="F40">
        <f>E40*F$3</f>
        <v>0.18340148623130326</v>
      </c>
      <c r="G40">
        <f>$F40*G$3</f>
        <v>0.2590949476286868</v>
      </c>
      <c r="H40">
        <f>$F40*H$3</f>
        <v>0.24929764023421055</v>
      </c>
    </row>
    <row r="41" spans="1:8" ht="15">
      <c r="A41" t="s">
        <v>62</v>
      </c>
      <c r="E41">
        <v>0.17</v>
      </c>
      <c r="F41">
        <f>E41*F$3</f>
        <v>0.11547500984933909</v>
      </c>
      <c r="G41">
        <f>$F41*G$3</f>
        <v>0.16313385591435833</v>
      </c>
      <c r="H41">
        <f>$F41*H$3</f>
        <v>0.15696518088820666</v>
      </c>
    </row>
    <row r="42" spans="5:8" ht="15"/>
    <row r="43" spans="1:9" ht="15">
      <c r="A43" t="s">
        <v>810</v>
      </c>
      <c r="B43">
        <v>25</v>
      </c>
      <c r="I43" s="28">
        <v>0</v>
      </c>
    </row>
    <row r="44" spans="1:8" ht="15">
      <c r="A44" t="s">
        <v>30</v>
      </c>
      <c r="E44">
        <v>0.26</v>
      </c>
      <c r="F44">
        <f>E44*F$3</f>
        <v>0.17660883859310683</v>
      </c>
      <c r="G44">
        <f>$F44*G$3</f>
        <v>0.24949883845725393</v>
      </c>
      <c r="H44">
        <f>$F44*H$3</f>
        <v>0.24006439429961016</v>
      </c>
    </row>
    <row r="45" spans="1:8" ht="15">
      <c r="A45" t="s">
        <v>78</v>
      </c>
      <c r="E45">
        <v>0.2</v>
      </c>
      <c r="F45">
        <f>E45*F$3</f>
        <v>0.13585295276392834</v>
      </c>
      <c r="G45">
        <f>$F45*G$3</f>
        <v>0.19192218342865686</v>
      </c>
      <c r="H45">
        <f>$F45*H$3</f>
        <v>0.18466491869200782</v>
      </c>
    </row>
    <row r="46" spans="1:8" ht="15">
      <c r="A46" t="s">
        <v>67</v>
      </c>
      <c r="E46">
        <v>0.145</v>
      </c>
      <c r="F46">
        <f>E46*F$3</f>
        <v>0.09849339075384803</v>
      </c>
      <c r="G46">
        <f>$F46*G$3</f>
        <v>0.1391435829857762</v>
      </c>
      <c r="H46">
        <f>$F46*H$3</f>
        <v>0.13388206605170563</v>
      </c>
    </row>
    <row r="47" spans="1:8" ht="15">
      <c r="A47" t="s">
        <v>32</v>
      </c>
      <c r="E47">
        <v>0.11</v>
      </c>
      <c r="F47">
        <f>E47*F$3</f>
        <v>0.07471912402016058</v>
      </c>
      <c r="G47">
        <f>$F47*G$3</f>
        <v>0.10555720088576127</v>
      </c>
      <c r="H47">
        <f>$F47*H$3</f>
        <v>0.10156570528060428</v>
      </c>
    </row>
    <row r="48" spans="1:8" ht="15">
      <c r="A48" t="s">
        <v>41</v>
      </c>
      <c r="E48">
        <v>0.075</v>
      </c>
      <c r="F48">
        <f>E48*F$3</f>
        <v>0.05094485728647312</v>
      </c>
      <c r="G48">
        <f>$F48*G$3</f>
        <v>0.07197081878574632</v>
      </c>
      <c r="H48">
        <f>$F48*H$3</f>
        <v>0.06924934450950292</v>
      </c>
    </row>
    <row r="49" spans="1:8" ht="15">
      <c r="A49" t="s">
        <v>1028</v>
      </c>
    </row>
    <row r="50" spans="1:8" ht="15">
      <c r="A50" t="s">
        <v>71</v>
      </c>
      <c r="E50">
        <v>0.045</v>
      </c>
      <c r="F50">
        <f>E50*F$3</f>
        <v>0.03056691437188387</v>
      </c>
      <c r="G50">
        <f>$F50*G$3</f>
        <v>0.04318249127144779</v>
      </c>
      <c r="H50">
        <f>$F50*H$3</f>
        <v>0.04154960670570175</v>
      </c>
    </row>
    <row r="51" spans="1:8" ht="15">
      <c r="A51" t="s">
        <v>34</v>
      </c>
      <c r="E51">
        <v>0.027</v>
      </c>
      <c r="F51">
        <f>E51*F$3</f>
        <v>0.018340148623130322</v>
      </c>
      <c r="G51">
        <f>$F51*G$3</f>
        <v>0.025909494762868673</v>
      </c>
      <c r="H51">
        <f>$F51*H$3</f>
        <v>0.02492976402342105</v>
      </c>
    </row>
    <row r="52" spans="1:8" ht="15">
      <c r="A52" t="s">
        <v>61</v>
      </c>
      <c r="E52">
        <v>0.02</v>
      </c>
      <c r="F52">
        <f>E52*F$3</f>
        <v>0.013585295276392833</v>
      </c>
      <c r="G52">
        <f>$F52*G$3</f>
        <v>0.019192218342865684</v>
      </c>
      <c r="H52">
        <f>$F52*H$3</f>
        <v>0.01846649186920078</v>
      </c>
    </row>
    <row r="53" spans="1:8" ht="15">
      <c r="A53" t="s">
        <v>79</v>
      </c>
      <c r="E53">
        <v>0.015</v>
      </c>
      <c r="F53">
        <f>E53*F$3</f>
        <v>0.010188971457294624</v>
      </c>
      <c r="G53">
        <f>$F53*G$3</f>
        <v>0.014394163757149263</v>
      </c>
      <c r="H53">
        <f>$F53*H$3</f>
        <v>0.013849868901900583</v>
      </c>
    </row>
    <row r="54" spans="1:8" ht="15">
      <c r="A54" t="s">
        <v>123</v>
      </c>
      <c r="E54">
        <v>0.01</v>
      </c>
      <c r="F54">
        <f>E54*F$3</f>
        <v>0.0067926476381964165</v>
      </c>
      <c r="G54">
        <f>$F54*G$3</f>
        <v>0.009596109171432842</v>
      </c>
      <c r="H54">
        <f>$F54*H$3</f>
        <v>0.00923324593460039</v>
      </c>
    </row>
    <row r="55" spans="1:8" ht="15">
      <c r="A55" t="s">
        <v>1306</v>
      </c>
    </row>
    <row r="56" spans="1:8" ht="15">
      <c r="A56" t="s">
        <v>891</v>
      </c>
      <c r="E56">
        <v>0.35</v>
      </c>
      <c r="F56">
        <f>E56*F$3</f>
        <v>0.23774266733687455</v>
      </c>
      <c r="G56">
        <f>$F56*G$3</f>
        <v>0.33586382100014944</v>
      </c>
      <c r="H56">
        <f>$F56*H$3</f>
        <v>0.3231636077110136</v>
      </c>
    </row>
    <row r="57" spans="5:8" ht="15"/>
    <row r="58" spans="1:9" ht="15">
      <c r="A58" t="s">
        <v>566</v>
      </c>
      <c r="B58">
        <v>20</v>
      </c>
      <c r="I58" s="28">
        <v>0</v>
      </c>
    </row>
    <row r="59" spans="1:8" ht="15">
      <c r="A59" t="s">
        <v>232</v>
      </c>
      <c r="E59">
        <v>0.24</v>
      </c>
      <c r="F59">
        <f>E59*F$3</f>
        <v>0.16302354331671398</v>
      </c>
      <c r="G59">
        <f>$F59*G$3</f>
        <v>0.2303066201143882</v>
      </c>
      <c r="H59">
        <f>$F59*H$3</f>
        <v>0.22159790243040933</v>
      </c>
    </row>
    <row r="60" spans="1:8" ht="15">
      <c r="A60" t="s">
        <v>242</v>
      </c>
      <c r="E60">
        <v>0.2</v>
      </c>
      <c r="F60">
        <f>E60*F$3</f>
        <v>0.13585295276392834</v>
      </c>
      <c r="G60">
        <f>$F60*G$3</f>
        <v>0.19192218342865686</v>
      </c>
      <c r="H60">
        <f>$F60*H$3</f>
        <v>0.18466491869200782</v>
      </c>
    </row>
    <row r="61" spans="1:8" ht="15">
      <c r="A61" t="s">
        <v>209</v>
      </c>
    </row>
    <row r="62" spans="1:8" ht="15">
      <c r="A62" t="s">
        <v>7</v>
      </c>
      <c r="E62">
        <v>0.24</v>
      </c>
      <c r="F62">
        <f>E62*F$3</f>
        <v>0.16302354331671398</v>
      </c>
      <c r="G62">
        <f>$F62*G$3</f>
        <v>0.2303066201143882</v>
      </c>
      <c r="H62">
        <f>$F62*H$3</f>
        <v>0.22159790243040933</v>
      </c>
    </row>
    <row r="63" spans="1:8" ht="15">
      <c r="A63" t="s">
        <v>4</v>
      </c>
      <c r="E63">
        <v>0.215</v>
      </c>
      <c r="F63">
        <f>E63*F$3</f>
        <v>0.14604192422122295</v>
      </c>
      <c r="G63">
        <f>$F63*G$3</f>
        <v>0.2063163471858061</v>
      </c>
      <c r="H63">
        <f>$F63*H$3</f>
        <v>0.19851478759390837</v>
      </c>
    </row>
    <row r="64" spans="1:8" ht="15">
      <c r="A64" t="s">
        <v>8</v>
      </c>
      <c r="E64">
        <v>0.19</v>
      </c>
      <c r="F64">
        <f>E64*F$3</f>
        <v>0.1290603051257319</v>
      </c>
      <c r="G64">
        <f>$F64*G$3</f>
        <v>0.18232607425722402</v>
      </c>
      <c r="H64">
        <f>$F64*H$3</f>
        <v>0.1754316727574074</v>
      </c>
    </row>
    <row r="65" spans="1:8" ht="15">
      <c r="A65" t="s">
        <v>6</v>
      </c>
      <c r="E65">
        <v>0.16</v>
      </c>
      <c r="F65">
        <f>E65*F$3</f>
        <v>0.10868236221114266</v>
      </c>
      <c r="G65">
        <f>$F65*G$3</f>
        <v>0.15353774674292547</v>
      </c>
      <c r="H65">
        <f>$F65*H$3</f>
        <v>0.14773193495360623</v>
      </c>
    </row>
    <row r="66" spans="1:8" ht="15">
      <c r="A66" t="s">
        <v>10</v>
      </c>
      <c r="E66">
        <v>0.15</v>
      </c>
      <c r="F66">
        <f>E66*F$3</f>
        <v>0.10188971457294624</v>
      </c>
      <c r="G66">
        <f>$F66*G$3</f>
        <v>0.14394163757149264</v>
      </c>
      <c r="H66">
        <f>$F66*H$3</f>
        <v>0.13849868901900583</v>
      </c>
    </row>
    <row r="67" spans="1:8" ht="15">
      <c r="A67" t="s">
        <v>1341</v>
      </c>
      <c r="E67">
        <v>0.03</v>
      </c>
      <c r="F67">
        <f>E67*F$3</f>
        <v>0.020377942914589248</v>
      </c>
      <c r="G67">
        <f>$F67*G$3</f>
        <v>0.028788327514298526</v>
      </c>
      <c r="H67">
        <f>$F67*H$3</f>
        <v>0.027699737803801167</v>
      </c>
    </row>
    <row r="68" spans="1:8" ht="15">
      <c r="A68" t="s">
        <v>1024</v>
      </c>
    </row>
    <row r="69" spans="1:8" ht="15">
      <c r="A69" t="s">
        <v>78</v>
      </c>
      <c r="E69">
        <v>0.15</v>
      </c>
      <c r="F69">
        <f>E69*F$3</f>
        <v>0.10188971457294624</v>
      </c>
      <c r="G69">
        <f>$F69*G$3</f>
        <v>0.14394163757149264</v>
      </c>
      <c r="H69">
        <f>$F69*H$3</f>
        <v>0.13849868901900583</v>
      </c>
    </row>
    <row r="70" spans="1:8" ht="15">
      <c r="A70" t="s">
        <v>38</v>
      </c>
      <c r="E70">
        <v>0.135</v>
      </c>
      <c r="F70">
        <f>E70*F$3</f>
        <v>0.09170074311565163</v>
      </c>
      <c r="G70">
        <f>$F70*G$3</f>
        <v>0.1295474738143434</v>
      </c>
      <c r="H70">
        <f>$F70*H$3</f>
        <v>0.12464882011710528</v>
      </c>
    </row>
    <row r="71" spans="1:8" ht="15">
      <c r="A71" t="s">
        <v>80</v>
      </c>
      <c r="E71">
        <v>0.11</v>
      </c>
      <c r="F71">
        <f>E71*F$3</f>
        <v>0.07471912402016058</v>
      </c>
      <c r="G71">
        <f>$F71*G$3</f>
        <v>0.10555720088576127</v>
      </c>
      <c r="H71">
        <f>$F71*H$3</f>
        <v>0.10156570528060428</v>
      </c>
    </row>
    <row r="72" spans="1:8" ht="15">
      <c r="A72" t="s">
        <v>39</v>
      </c>
      <c r="E72">
        <v>0.04</v>
      </c>
      <c r="F72">
        <f>E72*F$3</f>
        <v>0.027170590552785666</v>
      </c>
      <c r="G72">
        <f>$F72*G$3</f>
        <v>0.03838443668573137</v>
      </c>
      <c r="H72">
        <f>$F72*H$3</f>
        <v>0.03693298373840156</v>
      </c>
    </row>
    <row r="73" spans="1:8" ht="15">
      <c r="A73" t="s">
        <v>118</v>
      </c>
      <c r="E73">
        <v>0</v>
      </c>
      <c r="F73">
        <f>E73*F$3</f>
        <v>0</v>
      </c>
      <c r="G73">
        <f>$F73*G$3</f>
        <v>0</v>
      </c>
      <c r="H73">
        <f>$F73*H$3</f>
        <v>0</v>
      </c>
    </row>
    <row r="74" spans="1:8" ht="15">
      <c r="A74" t="s">
        <v>667</v>
      </c>
      <c r="F74">
        <v>0.098</v>
      </c>
      <c r="G74">
        <f>$F74*G$3</f>
        <v>0.13844656000000002</v>
      </c>
      <c r="H74">
        <f>$F74*H$3</f>
        <v>0.13321140000000004</v>
      </c>
    </row>
    <row r="75" spans="1:8" ht="15">
      <c r="A75" t="s">
        <v>573</v>
      </c>
      <c r="F75">
        <v>0.013000000000000001</v>
      </c>
      <c r="G75">
        <f>$F75*G$3</f>
        <v>0.018365360000000004</v>
      </c>
      <c r="H75">
        <f>$F75*H$3</f>
        <v>0.017670900000000003</v>
      </c>
    </row>
    <row r="76" spans="1:8" ht="15">
      <c r="A76" t="s">
        <v>1343</v>
      </c>
    </row>
    <row r="77" spans="1:10" ht="15">
      <c r="A77" t="s">
        <v>266</v>
      </c>
    </row>
    <row r="78" spans="1:10" ht="15">
      <c r="A78" t="s">
        <v>261</v>
      </c>
    </row>
    <row r="79" spans="1:5" ht="15">
      <c r="A79" t="s">
        <v>258</v>
      </c>
    </row>
    <row r="80" spans="1:5" ht="15">
      <c r="A80" t="s">
        <v>1044</v>
      </c>
    </row>
    <row r="81" spans="1:5" ht="15">
      <c r="A81" t="s">
        <v>816</v>
      </c>
    </row>
    <row r="82" spans="1:5" ht="15">
      <c r="A82" t="s">
        <v>1323</v>
      </c>
    </row>
    <row r="83" spans="1:10" ht="15">
      <c r="A83" t="s">
        <v>1173</v>
      </c>
    </row>
    <row r="84" spans="1:5" ht="15">
      <c r="A84" t="s">
        <v>1146</v>
      </c>
    </row>
    <row r="85" spans="1:5" ht="15">
      <c r="A85" t="s">
        <v>172</v>
      </c>
    </row>
  </sheetData>
  <sheetProtection/>
  <mergeCells count="3">
    <mergeCell ref="A77:J77"/>
    <mergeCell ref="A78:J78"/>
    <mergeCell ref="A83:J83"/>
  </mergeCells>
  <printOptions gridLines="1"/>
  <pageMargins left="0.75" right="0.75" top="1" bottom="1" header="0.5" footer="0.5"/>
  <pageSetup orientation="portrait" paperSize="9"/>
</worksheet>
</file>

<file path=xl/worksheets/sheet68.xml><?xml version="1.0" encoding="utf-8"?>
<worksheet xmlns="http://schemas.openxmlformats.org/spreadsheetml/2006/main" xmlns:r="http://schemas.openxmlformats.org/officeDocument/2006/relationships">
  <dimension ref="A1:J43"/>
  <sheetViews>
    <sheetView defaultGridColor="0" colorId="0" workbookViewId="0" topLeftCell="A1">
      <pane topLeftCell="A1" activePane="topLeft" state="split"/>
      <selection pane="topLeft" activeCell="A1" sqref="A1"/>
    </sheetView>
  </sheetViews>
  <sheetFormatPr defaultColWidth="7.10546875" defaultRowHeight="15"/>
  <cols>
    <col min="1" max="1" width="18.6640625" customWidth="1"/>
    <col min="2" max="2" width="6.6640625" customWidth="1"/>
    <col min="3" max="3" width="8.4453125" customWidth="1"/>
    <col min="4" max="4" width="8.21484375" customWidth="1"/>
    <col min="5" max="5" width="11.4453125" customWidth="1"/>
    <col min="6" max="6" width="9.10546875" customWidth="1"/>
    <col min="7" max="7" width="8.99609375" customWidth="1"/>
    <col min="8" max="8" width="11.21484375" customWidth="1"/>
    <col min="9" max="256" width="6.6640625" customWidth="1"/>
  </cols>
  <sheetData>
    <row r="1" ht="15">
      <c r="A1" t="s">
        <v>1132</v>
      </c>
    </row>
    <row r="2" ht="15"/>
    <row r="3" spans="1:8" ht="15">
      <c r="C3" t="s">
        <v>732</v>
      </c>
      <c r="D3" t="s">
        <v>603</v>
      </c>
      <c r="F3" t="s">
        <v>1233</v>
      </c>
      <c r="G3">
        <f>Exchange!C4</f>
        <v>1.4127200000000002</v>
      </c>
      <c r="H3">
        <f>Exchange!D4</f>
        <v>1.3593000000000002</v>
      </c>
    </row>
    <row r="4" spans="1:8" ht="15">
      <c r="B4" t="s">
        <v>1353</v>
      </c>
      <c r="C4" t="s">
        <v>754</v>
      </c>
      <c r="D4" t="s">
        <v>699</v>
      </c>
      <c r="E4" t="s">
        <v>1228</v>
      </c>
      <c r="F4" t="s">
        <v>29</v>
      </c>
      <c r="G4" t="s">
        <v>588</v>
      </c>
      <c r="H4" t="s">
        <v>1291</v>
      </c>
    </row>
    <row r="5" spans="1:8" ht="15">
      <c r="A5" t="s">
        <v>1012</v>
      </c>
      <c r="F5">
        <v>0.5700000000000001</v>
      </c>
      <c r="G5">
        <f>F5*$F$16</f>
        <v>0.8052504000000003</v>
      </c>
      <c r="H5">
        <f>F5*$G$16</f>
        <v>0.7748010000000002</v>
      </c>
    </row>
    <row r="6" spans="1:8" ht="15">
      <c r="A6" t="s">
        <v>1324</v>
      </c>
      <c r="B6">
        <v>5</v>
      </c>
      <c r="F6">
        <v>0.17</v>
      </c>
      <c r="G6">
        <f>F6*$F$16</f>
        <v>0.24016240000000005</v>
      </c>
      <c r="H6">
        <f>F6*$G$16</f>
        <v>0.23108100000000004</v>
      </c>
    </row>
    <row r="7" spans="1:8" ht="15">
      <c r="B7" t="s">
        <v>473</v>
      </c>
      <c r="F7">
        <v>0.12</v>
      </c>
      <c r="G7">
        <f>F7*$F$16</f>
        <v>0.16952640000000002</v>
      </c>
      <c r="H7">
        <f>F7*$G$16</f>
        <v>0.163116</v>
      </c>
    </row>
    <row r="8" spans="1:9" ht="15"/>
    <row r="9" spans="1:7" ht="15">
      <c r="A9" t="s">
        <v>400</v>
      </c>
    </row>
    <row r="10" spans="1:7" ht="15">
      <c r="A10" t="s">
        <v>428</v>
      </c>
    </row>
    <row r="11" spans="1:7" ht="15">
      <c r="A11" t="s">
        <v>448</v>
      </c>
    </row>
    <row r="12" spans="1:9" ht="15">
      <c r="A12" t="s">
        <v>461</v>
      </c>
    </row>
    <row r="13" spans="1:7" ht="15">
      <c r="A13" t="s">
        <v>470</v>
      </c>
    </row>
    <row r="14" spans="1:9" ht="15">
      <c r="A14" t="s">
        <v>1145</v>
      </c>
    </row>
    <row r="15" spans="1:9" ht="15"/>
    <row r="16" spans="1:7" ht="15">
      <c r="C16" t="s">
        <v>732</v>
      </c>
      <c r="D16" t="s">
        <v>603</v>
      </c>
      <c r="E16" t="s">
        <v>1233</v>
      </c>
      <c r="F16">
        <f>Exchange!C4</f>
        <v>1.4127200000000002</v>
      </c>
      <c r="G16">
        <f>Exchange!D4</f>
        <v>1.3593000000000002</v>
      </c>
    </row>
    <row r="17" spans="1:8" ht="15">
      <c r="B17" t="s">
        <v>1353</v>
      </c>
      <c r="C17" t="s">
        <v>754</v>
      </c>
      <c r="D17" t="s">
        <v>699</v>
      </c>
      <c r="E17" t="s">
        <v>29</v>
      </c>
      <c r="F17" t="s">
        <v>588</v>
      </c>
      <c r="G17" t="s">
        <v>1291</v>
      </c>
      <c r="H17" t="s">
        <v>1228</v>
      </c>
    </row>
    <row r="18" spans="1:8" ht="15">
      <c r="A18" t="s">
        <v>1324</v>
      </c>
      <c r="E18">
        <v>0.1</v>
      </c>
      <c r="F18">
        <f>E18*$F$16</f>
        <v>0.14127200000000004</v>
      </c>
      <c r="G18">
        <f>E18*$G$16</f>
        <v>0.13593000000000002</v>
      </c>
      <c r="H18">
        <v>0.15</v>
      </c>
    </row>
    <row r="19" ht="15"/>
    <row r="20" spans="1:8" ht="15">
      <c r="A20" t="s">
        <v>1011</v>
      </c>
      <c r="E20">
        <v>0.1</v>
      </c>
      <c r="F20">
        <f>E20*$F$16</f>
        <v>0.14127200000000004</v>
      </c>
      <c r="G20">
        <f>E20*$G$16</f>
        <v>0.13593000000000002</v>
      </c>
      <c r="H20">
        <v>0.15</v>
      </c>
    </row>
    <row r="21" spans="1:5" ht="15">
      <c r="A21" t="s">
        <v>799</v>
      </c>
    </row>
    <row r="22" spans="1:5" ht="15">
      <c r="A22" t="s">
        <v>1000</v>
      </c>
    </row>
    <row r="23" spans="1:9" ht="15">
      <c r="A23" t="s">
        <v>436</v>
      </c>
    </row>
    <row r="24" spans="1:5" ht="15">
      <c r="A24" t="s">
        <v>1227</v>
      </c>
    </row>
    <row r="25" spans="1:8" ht="15">
      <c r="F25">
        <f>Exchange!B10</f>
        <v>0.6792647638196416</v>
      </c>
      <c r="G25">
        <f>G3</f>
        <v>1.4127200000000002</v>
      </c>
      <c r="H25">
        <f>H3</f>
        <v>1.3593000000000002</v>
      </c>
    </row>
    <row r="26" spans="1:8" ht="15">
      <c r="E26" t="s">
        <v>1226</v>
      </c>
      <c r="F26" t="s">
        <v>29</v>
      </c>
      <c r="G26" t="s">
        <v>588</v>
      </c>
      <c r="H26" t="s">
        <v>1291</v>
      </c>
    </row>
    <row r="27" spans="5:10" ht="15">
      <c r="E27">
        <v>0.2</v>
      </c>
      <c r="F27">
        <f>E27*F25</f>
        <v>0.13585295276392834</v>
      </c>
      <c r="G27">
        <f>F27*$F$16</f>
        <v>0.19192218342865686</v>
      </c>
      <c r="H27">
        <f>F27*$G$16</f>
        <v>0.18466491869200782</v>
      </c>
    </row>
    <row r="28" spans="1:10" ht="15"/>
    <row r="29" spans="1:10" ht="15"/>
    <row r="30" spans="1:10" ht="15"/>
    <row r="31" spans="1:10" ht="15"/>
    <row r="32" spans="1:10" ht="15"/>
    <row r="33" spans="1:5" ht="15"/>
    <row r="34" spans="1:5" ht="15"/>
    <row r="35" spans="1:5" ht="15"/>
    <row r="36" spans="1:5" ht="15"/>
    <row r="37" spans="1:5" ht="15"/>
    <row r="38" spans="1:5" ht="15"/>
    <row r="39" spans="1:5" ht="15"/>
    <row r="40" spans="1:5" ht="15"/>
    <row r="41" spans="1:5" ht="15"/>
    <row r="42" spans="1:5" ht="15"/>
    <row r="43" spans="1:5" ht="15"/>
  </sheetData>
  <sheetProtection/>
  <mergeCells count="1">
    <mergeCell ref="A23:I23"/>
  </mergeCells>
  <printOptions gridLines="1"/>
  <pageMargins left="0.75" right="0.75" top="1" bottom="1" header="0.5" footer="0.5"/>
  <pageSetup orientation="portrait" paperSize="9"/>
</worksheet>
</file>

<file path=xl/worksheets/sheet69.xml><?xml version="1.0" encoding="utf-8"?>
<worksheet xmlns="http://schemas.openxmlformats.org/spreadsheetml/2006/main" xmlns:r="http://schemas.openxmlformats.org/officeDocument/2006/relationships">
  <dimension ref="A1:F33"/>
  <sheetViews>
    <sheetView defaultGridColor="0" colorId="0" workbookViewId="0" topLeftCell="A1">
      <pane topLeftCell="A1" activePane="topLeft" state="split"/>
      <selection pane="topLeft" activeCell="H9" sqref="H9"/>
    </sheetView>
  </sheetViews>
  <sheetFormatPr defaultColWidth="7.10546875" defaultRowHeight="15"/>
  <cols>
    <col min="1" max="1" width="19.5546875" style="0" customWidth="1"/>
    <col min="2" max="2" width="5.88671875" style="0" customWidth="1"/>
    <col min="3" max="3" width="9.3359375" customWidth="1"/>
    <col min="4" max="4" width="6.3359375" customWidth="1"/>
    <col min="5" max="5" width="9.21484375" customWidth="1"/>
    <col min="6" max="6" width="9.10546875" customWidth="1"/>
  </cols>
  <sheetData>
    <row r="1" spans="1:6" ht="15">
      <c r="A1" t="s">
        <v>1134</v>
      </c>
    </row>
    <row r="2" spans="1:6" ht="15">
      <c r="A2">
        <v>40168</v>
      </c>
    </row>
    <row r="3" spans="1:6" ht="15">
      <c r="D3">
        <v>0.021079499999999998</v>
      </c>
      <c r="E3">
        <f>Exchange!C4</f>
        <v>1.4127200000000002</v>
      </c>
      <c r="F3">
        <f>Exchange!D4</f>
        <v>1.3593000000000002</v>
      </c>
    </row>
    <row r="4" spans="1:6" ht="15">
      <c r="B4" t="s">
        <v>1353</v>
      </c>
      <c r="C4" t="s">
        <v>1285</v>
      </c>
      <c r="D4" t="s">
        <v>29</v>
      </c>
      <c r="E4" t="s">
        <v>588</v>
      </c>
      <c r="F4" t="s">
        <v>1291</v>
      </c>
    </row>
    <row r="5" spans="1:6" ht="15">
      <c r="A5" t="s">
        <v>1327</v>
      </c>
    </row>
    <row r="6" spans="1:6" ht="15">
      <c r="A6" t="s">
        <v>287</v>
      </c>
      <c r="C6">
        <v>7.271400000000001</v>
      </c>
      <c r="D6">
        <f>C6*$D$3</f>
        <v>0.1532774763</v>
      </c>
      <c r="E6">
        <f>D6*$E$3</f>
        <v>0.216538156318536</v>
      </c>
      <c r="F6">
        <f>D6*$F$3</f>
        <v>0.20835007353459</v>
      </c>
    </row>
    <row r="7" spans="1:6" ht="15">
      <c r="A7" t="s">
        <v>345</v>
      </c>
      <c r="C7">
        <v>2.3834</v>
      </c>
      <c r="D7">
        <f>C7*$D$3</f>
        <v>0.05024088029999999</v>
      </c>
      <c r="E7">
        <f>D7*$E$3</f>
        <v>0.070976296417416</v>
      </c>
      <c r="F7">
        <f>D7*$F$3</f>
        <v>0.06829242859179</v>
      </c>
    </row>
    <row r="8" spans="1:6" ht="15">
      <c r="A8" t="s">
        <v>1326</v>
      </c>
      <c r="C8">
        <v>4.1982</v>
      </c>
      <c r="D8">
        <f>C8*$D$3</f>
        <v>0.08849595689999999</v>
      </c>
      <c r="E8">
        <f>D8*$E$3</f>
        <v>0.125020008231768</v>
      </c>
      <c r="F8">
        <f>D8*$F$3</f>
        <v>0.12029255421417001</v>
      </c>
    </row>
    <row r="9" ht="15"/>
    <row r="10" spans="1:3" ht="15">
      <c r="A10" t="s">
        <v>1011</v>
      </c>
    </row>
    <row r="11" spans="1:6" ht="15">
      <c r="A11" t="s">
        <v>306</v>
      </c>
      <c r="C11">
        <v>11.1883</v>
      </c>
      <c r="D11">
        <f>C11*$D$3</f>
        <v>0.23584376984999997</v>
      </c>
      <c r="E11">
        <f>D11*$E$3</f>
        <v>0.333181210542492</v>
      </c>
      <c r="F11">
        <f>D11*$F$3</f>
        <v>0.320582436357105</v>
      </c>
    </row>
    <row r="12" spans="1:6" ht="15">
      <c r="A12" t="s">
        <v>307</v>
      </c>
      <c r="C12">
        <v>14.603000000000002</v>
      </c>
      <c r="D12">
        <f>C12*$D$3</f>
        <v>0.3078239385</v>
      </c>
      <c r="E12">
        <f>D12*$E$3</f>
        <v>0.43486903439772007</v>
      </c>
      <c r="F12">
        <f>D12*$F$3</f>
        <v>0.4184250796030501</v>
      </c>
    </row>
    <row r="13" spans="1:6" ht="15">
      <c r="A13" t="s">
        <v>337</v>
      </c>
      <c r="C13">
        <v>12.9722</v>
      </c>
      <c r="D13">
        <f>C13*$D$3</f>
        <v>0.2734474899</v>
      </c>
      <c r="E13">
        <f>D13*$E$3</f>
        <v>0.3863047379315281</v>
      </c>
      <c r="F13">
        <f>D13*$F$3</f>
        <v>0.3716971730210701</v>
      </c>
    </row>
    <row r="14" spans="1:6" ht="15">
      <c r="A14" t="s">
        <v>382</v>
      </c>
      <c r="C14">
        <v>11.119</v>
      </c>
      <c r="D14">
        <f>C14*$D$3</f>
        <v>0.23438296049999996</v>
      </c>
      <c r="E14">
        <f>D14*$E$3</f>
        <v>0.33111749595756</v>
      </c>
      <c r="F14">
        <f>D14*$F$3</f>
        <v>0.31859675820765</v>
      </c>
    </row>
    <row r="15" ht="15"/>
    <row r="16" spans="1:6" ht="15">
      <c r="A16" t="s">
        <v>1150</v>
      </c>
      <c r="C16">
        <v>4.1982</v>
      </c>
      <c r="D16">
        <f>C16*$D$3</f>
        <v>0.08849595689999999</v>
      </c>
      <c r="E16">
        <f>D16*$E$3</f>
        <v>0.125020008231768</v>
      </c>
      <c r="F16">
        <f>D16*$F$3</f>
        <v>0.12029255421417001</v>
      </c>
    </row>
    <row r="17" ht="15"/>
    <row r="18" spans="1:6" ht="15">
      <c r="A18" t="s">
        <v>736</v>
      </c>
      <c r="C18">
        <v>5.183800000000001</v>
      </c>
      <c r="D18">
        <f>C18*$D$3</f>
        <v>0.10927191210000001</v>
      </c>
      <c r="E18">
        <f>D18*$E$3</f>
        <v>0.15437061566191204</v>
      </c>
      <c r="F18">
        <f>D18*$F$3</f>
        <v>0.14853331011753002</v>
      </c>
    </row>
    <row r="19" ht="15"/>
    <row r="20" spans="1:6" ht="15">
      <c r="A20" t="s">
        <v>561</v>
      </c>
      <c r="C20">
        <v>2.0615</v>
      </c>
      <c r="D20">
        <f>C20*$D$3</f>
        <v>0.04345538925</v>
      </c>
      <c r="E20">
        <f>D20*$E$3</f>
        <v>0.06139029750126</v>
      </c>
      <c r="F20">
        <f>D20*$F$3</f>
        <v>0.059068910607525005</v>
      </c>
    </row>
    <row r="21" ht="15"/>
    <row r="22" spans="1:6" ht="15">
      <c r="A22" t="s">
        <v>991</v>
      </c>
      <c r="C22">
        <v>2.0879000000000003</v>
      </c>
      <c r="D22">
        <f>C22*$D$3</f>
        <v>0.04401188805</v>
      </c>
      <c r="E22">
        <f>D22*$E$3</f>
        <v>0.06217647448599601</v>
      </c>
      <c r="F22">
        <f>D22*$F$3</f>
        <v>0.059825359426365014</v>
      </c>
    </row>
    <row r="23" ht="15"/>
    <row r="24" spans="1:3" ht="15">
      <c r="A24" t="s">
        <v>267</v>
      </c>
    </row>
    <row r="25" spans="1:3" ht="15">
      <c r="A25" t="s">
        <v>772</v>
      </c>
    </row>
    <row r="26" ht="15"/>
    <row r="27" ht="15"/>
    <row r="28" ht="15"/>
    <row r="29" ht="15"/>
    <row r="30" ht="15"/>
    <row r="31" ht="15"/>
    <row r="32" ht="15"/>
    <row r="33" ht="15"/>
  </sheetData>
  <sheetProtection/>
  <printOptions gridLines="1"/>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32"/>
  <sheetViews>
    <sheetView defaultGridColor="0" colorId="0" workbookViewId="0" topLeftCell="A1">
      <pane topLeftCell="A1" activePane="topLeft" state="split"/>
      <selection pane="topLeft" activeCell="A5" sqref="A5"/>
    </sheetView>
  </sheetViews>
  <sheetFormatPr defaultColWidth="7.10546875" defaultRowHeight="15"/>
  <cols>
    <col min="1" max="1" width="12.77734375" customWidth="1"/>
    <col min="2" max="2" width="5.77734375" customWidth="1"/>
    <col min="3" max="3" width="6.21484375" customWidth="1"/>
    <col min="4" max="4" width="9.10546875" customWidth="1"/>
    <col min="5" max="5" width="8.99609375" customWidth="1"/>
    <col min="6" max="255" width="6.6640625" customWidth="1"/>
  </cols>
  <sheetData>
    <row r="1" ht="15">
      <c r="A1" t="s">
        <v>1030</v>
      </c>
    </row>
    <row r="2" ht="15"/>
    <row r="3" spans="3:5" ht="15">
      <c r="C3" t="s">
        <v>1233</v>
      </c>
      <c r="D3">
        <f>Exchange!C4</f>
        <v>1.4127200000000002</v>
      </c>
      <c r="E3">
        <f>Exchange!D4</f>
        <v>1.3593000000000002</v>
      </c>
    </row>
    <row r="4" spans="1:5" ht="15">
      <c r="A4" t="s">
        <v>864</v>
      </c>
      <c r="B4" t="s">
        <v>1353</v>
      </c>
      <c r="C4" t="s">
        <v>29</v>
      </c>
      <c r="D4" t="s">
        <v>588</v>
      </c>
      <c r="E4" t="s">
        <v>1291</v>
      </c>
    </row>
    <row r="5" spans="1:6" ht="15">
      <c r="A5" t="s">
        <v>738</v>
      </c>
      <c r="B5">
        <v>20</v>
      </c>
      <c r="C5">
        <f>'Germany 2009'!C29</f>
        <v>0.13</v>
      </c>
      <c r="D5">
        <f>$C5*D$3</f>
        <v>0.18365360000000003</v>
      </c>
      <c r="E5">
        <f>$C5*E$3</f>
        <v>0.17670900000000003</v>
      </c>
    </row>
    <row r="6" spans="1:6" ht="15">
      <c r="A6" t="s">
        <v>248</v>
      </c>
      <c r="C6">
        <f>C5+'Germany 2009'!C35</f>
        <v>0.15</v>
      </c>
      <c r="D6">
        <f>$C6*D$3</f>
        <v>0.211908</v>
      </c>
      <c r="E6">
        <f>$C6*E$3</f>
        <v>0.20389500000000002</v>
      </c>
    </row>
    <row r="7" spans="1:6" ht="15">
      <c r="A7" t="s">
        <v>727</v>
      </c>
      <c r="B7">
        <v>15</v>
      </c>
      <c r="C7">
        <f>France!E25</f>
        <v>0.13</v>
      </c>
      <c r="D7">
        <f>$C7*D$3</f>
        <v>0.18365360000000003</v>
      </c>
      <c r="E7">
        <f>$C7*E$3</f>
        <v>0.17670900000000003</v>
      </c>
    </row>
    <row r="8" spans="1:6" ht="15">
      <c r="A8" t="s">
        <v>985</v>
      </c>
      <c r="B8">
        <v>20</v>
      </c>
      <c r="C8">
        <f>'Ontario FIT Rates'!C7</f>
        <v>0.1344923268588255</v>
      </c>
      <c r="D8">
        <f>'Ontario FIT Rates'!D7</f>
        <v>0.19</v>
      </c>
      <c r="E8">
        <f>'Ontario FIT Rates'!E7</f>
        <v>0.18281541989920153</v>
      </c>
    </row>
    <row r="9" spans="1:6" ht="15"/>
    <row r="10" spans="1:6" ht="15"/>
    <row r="11" spans="1:6" ht="15"/>
    <row r="12" spans="1:6" ht="15"/>
    <row r="13" spans="1:6" ht="15"/>
    <row r="14" spans="1:6" ht="15"/>
    <row r="15" spans="1:6" ht="15"/>
    <row r="16" spans="1:6" ht="15"/>
    <row r="17" spans="1:6" ht="15"/>
    <row r="18" spans="1:6" ht="15"/>
    <row r="19" spans="1:6" ht="15"/>
    <row r="20" spans="1:6" ht="15"/>
    <row r="21" spans="1:6" ht="15"/>
    <row r="22" spans="1:6" ht="15"/>
    <row r="23" spans="1:6" ht="15"/>
    <row r="24" spans="1:6" ht="15"/>
    <row r="25" spans="1:6" ht="15"/>
    <row r="26" spans="1:6" ht="15"/>
    <row r="27" spans="1:6" ht="15"/>
    <row r="28" spans="1:6" ht="15"/>
    <row r="29" spans="1:6" ht="15"/>
    <row r="30" spans="1:6" ht="15"/>
    <row r="31" spans="1:6" ht="15"/>
    <row r="32" spans="1:3" ht="15"/>
  </sheetData>
  <sheetProtection/>
  <printOptions gridLines="1"/>
  <pageMargins left="0.75" right="0.75" top="1" bottom="1" header="0.5" footer="0.5"/>
  <pageSetup orientation="portrait" paperSize="9"/>
</worksheet>
</file>

<file path=xl/worksheets/sheet70.xml><?xml version="1.0" encoding="utf-8"?>
<worksheet xmlns="http://schemas.openxmlformats.org/spreadsheetml/2006/main" xmlns:r="http://schemas.openxmlformats.org/officeDocument/2006/relationships">
  <dimension ref="A1:G9"/>
  <sheetViews>
    <sheetView defaultGridColor="0" colorId="0" workbookViewId="0" topLeftCell="A1">
      <pane topLeftCell="A1" activePane="topLeft" state="split"/>
      <selection pane="topLeft" activeCell="A6" sqref="A6"/>
    </sheetView>
  </sheetViews>
  <sheetFormatPr defaultColWidth="7.10546875" defaultRowHeight="15"/>
  <cols>
    <col min="1" max="1" width="21.88671875" style="0" customWidth="1"/>
    <col min="2" max="2" width="5.88671875" style="0" customWidth="1"/>
    <col min="3" max="3" width="8.5546875" style="0" customWidth="1"/>
    <col min="4" max="4" width="8.3359375" style="0" customWidth="1"/>
    <col min="5" max="5" width="6.3359375" style="0" customWidth="1"/>
    <col min="6" max="6" width="9.21484375" style="0" customWidth="1"/>
    <col min="7" max="7" width="9.10546875" style="0" customWidth="1"/>
  </cols>
  <sheetData>
    <row r="1" spans="1:7" ht="15">
      <c r="A1" t="s">
        <v>1151</v>
      </c>
    </row>
    <row r="2" spans="1:7" ht="15">
      <c r="A2" t="s">
        <v>1239</v>
      </c>
      <c r="E2">
        <v>2010</v>
      </c>
    </row>
    <row r="3" spans="1:7" ht="15">
      <c r="C3" t="s">
        <v>732</v>
      </c>
      <c r="D3" t="s">
        <v>603</v>
      </c>
      <c r="E3">
        <f>Exchange!B6</f>
        <v>0.7356727727506804</v>
      </c>
      <c r="F3">
        <f>Exchange!C6</f>
        <v>1.0392996395203413</v>
      </c>
    </row>
    <row r="4" spans="1:7" ht="15">
      <c r="B4" t="s">
        <v>1353</v>
      </c>
      <c r="C4" t="s">
        <v>754</v>
      </c>
      <c r="D4" t="s">
        <v>699</v>
      </c>
      <c r="E4" t="s">
        <v>29</v>
      </c>
      <c r="F4" t="s">
        <v>588</v>
      </c>
      <c r="G4" t="s">
        <v>1291</v>
      </c>
    </row>
    <row r="5" spans="1:7" ht="15">
      <c r="A5" t="s">
        <v>1178</v>
      </c>
      <c r="B5">
        <v>20</v>
      </c>
      <c r="E5">
        <f>E$3*F5</f>
        <v>0.2064378008316723</v>
      </c>
      <c r="F5">
        <f>F$3*G5</f>
        <v>0.28061090267049216</v>
      </c>
      <c r="G5">
        <v>0.27</v>
      </c>
    </row>
    <row r="6" spans="1:7" ht="15"/>
    <row r="7" ht="15">
      <c r="A7" t="s">
        <v>1037</v>
      </c>
    </row>
    <row r="8" ht="15">
      <c r="A8" t="s">
        <v>1041</v>
      </c>
    </row>
    <row r="9" ht="15">
      <c r="A9" t="s">
        <v>629</v>
      </c>
    </row>
  </sheetData>
  <sheetProtection/>
  <printOptions gridLines="1"/>
  <pageMargins left="0.75" right="0.75" top="1" bottom="1" header="0.5" footer="0.5"/>
  <pageSetup orientation="portrait" paperSize="9"/>
</worksheet>
</file>

<file path=xl/worksheets/sheet71.xml><?xml version="1.0" encoding="utf-8"?>
<worksheet xmlns="http://schemas.openxmlformats.org/spreadsheetml/2006/main" xmlns:r="http://schemas.openxmlformats.org/officeDocument/2006/relationships">
  <dimension ref="A1:G32"/>
  <sheetViews>
    <sheetView defaultGridColor="0" colorId="0" workbookViewId="0" topLeftCell="A1">
      <pane topLeftCell="A1" activePane="topLeft" state="split"/>
      <selection pane="topLeft" activeCell="F21" sqref="F21"/>
    </sheetView>
  </sheetViews>
  <sheetFormatPr defaultColWidth="7.10546875" defaultRowHeight="15"/>
  <cols>
    <col min="1" max="1" width="10.77734375" customWidth="1"/>
    <col min="2" max="2" width="5.77734375" customWidth="1"/>
    <col min="3" max="3" width="8.4453125" customWidth="1"/>
    <col min="4" max="4" width="8.21484375" customWidth="1"/>
    <col min="5" max="5" width="6.21484375" customWidth="1"/>
    <col min="6" max="6" width="9.10546875" customWidth="1"/>
    <col min="7" max="7" width="8.99609375" customWidth="1"/>
    <col min="8" max="256" width="6.6640625" customWidth="1"/>
  </cols>
  <sheetData>
    <row r="1" spans="1:7" ht="15">
      <c r="A1" t="s">
        <v>1256</v>
      </c>
    </row>
    <row r="2" spans="1:7" ht="15">
      <c r="A2" t="s">
        <v>1239</v>
      </c>
      <c r="E2">
        <v>2007</v>
      </c>
    </row>
    <row r="3" spans="1:7" ht="15">
      <c r="C3" t="s">
        <v>732</v>
      </c>
      <c r="D3" t="s">
        <v>603</v>
      </c>
      <c r="E3">
        <f>Exchange!B6</f>
        <v>0.7356727727506804</v>
      </c>
      <c r="F3">
        <f>Exchange!C6</f>
        <v>1.0392996395203413</v>
      </c>
      <c r="G3">
        <v>1</v>
      </c>
    </row>
    <row r="4" spans="1:7" ht="15">
      <c r="B4" t="s">
        <v>1353</v>
      </c>
      <c r="C4" t="s">
        <v>754</v>
      </c>
      <c r="D4" t="s">
        <v>699</v>
      </c>
      <c r="E4" t="s">
        <v>29</v>
      </c>
      <c r="F4" t="s">
        <v>588</v>
      </c>
      <c r="G4" t="s">
        <v>1291</v>
      </c>
    </row>
    <row r="5" spans="1:7" ht="15">
      <c r="A5" t="s">
        <v>1143</v>
      </c>
      <c r="B5">
        <v>10</v>
      </c>
      <c r="E5">
        <f>'Washington State Old'!$E$3*G5</f>
        <v>0.11035091591260206</v>
      </c>
      <c r="F5">
        <f>$F$3*G5</f>
        <v>0.1558949459280512</v>
      </c>
      <c r="G5">
        <v>0.15</v>
      </c>
    </row>
    <row r="6" spans="1:7" ht="15">
      <c r="A6" t="s">
        <v>621</v>
      </c>
      <c r="B6">
        <v>10</v>
      </c>
      <c r="E6">
        <f>'Washington State Old'!$E$3*G6</f>
        <v>0.1471345545501361</v>
      </c>
      <c r="F6">
        <f>$F$3*G6</f>
        <v>0.20785992790406826</v>
      </c>
      <c r="G6">
        <v>0.2</v>
      </c>
    </row>
    <row r="7" spans="1:7" ht="15">
      <c r="A7" t="s">
        <v>1284</v>
      </c>
    </row>
    <row r="8" ht="15">
      <c r="A8" t="s">
        <v>801</v>
      </c>
    </row>
    <row r="9" spans="1:7" ht="15">
      <c r="A9" t="s">
        <v>961</v>
      </c>
    </row>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sheetData>
  <sheetProtection/>
  <mergeCells count="2">
    <mergeCell ref="A7:G7"/>
    <mergeCell ref="A9:G9"/>
  </mergeCells>
  <printOptions gridLines="1"/>
  <pageMargins left="0.75" right="0.75" top="1" bottom="1" header="0.5" footer="0.5"/>
  <pageSetup orientation="portrait" paperSize="9"/>
</worksheet>
</file>

<file path=xl/worksheets/sheet72.xml><?xml version="1.0" encoding="utf-8"?>
<worksheet xmlns="http://schemas.openxmlformats.org/spreadsheetml/2006/main" xmlns:r="http://schemas.openxmlformats.org/officeDocument/2006/relationships">
  <dimension ref="A1:G32"/>
  <sheetViews>
    <sheetView defaultGridColor="0" colorId="0" workbookViewId="0" topLeftCell="A1">
      <pane topLeftCell="A1" activePane="topLeft" state="split"/>
      <selection pane="topLeft" activeCell="A10" sqref="A10"/>
    </sheetView>
  </sheetViews>
  <sheetFormatPr defaultColWidth="7.10546875" defaultRowHeight="15"/>
  <cols>
    <col min="1" max="1" width="6.6640625" customWidth="1"/>
    <col min="2" max="2" width="5.77734375" customWidth="1"/>
    <col min="3" max="3" width="8.4453125" customWidth="1"/>
    <col min="4" max="4" width="8.21484375" customWidth="1"/>
    <col min="5" max="5" width="6.21484375" customWidth="1"/>
    <col min="6" max="6" width="9.10546875" customWidth="1"/>
    <col min="7" max="7" width="8.99609375" customWidth="1"/>
    <col min="8" max="256" width="6.6640625" customWidth="1"/>
  </cols>
  <sheetData>
    <row r="1" spans="1:7" ht="15">
      <c r="A1" t="s">
        <v>1135</v>
      </c>
    </row>
    <row r="2" spans="1:7" ht="15"/>
    <row r="3" spans="1:7" ht="15">
      <c r="C3" t="s">
        <v>732</v>
      </c>
      <c r="D3" t="s">
        <v>603</v>
      </c>
      <c r="E3" t="s">
        <v>1233</v>
      </c>
      <c r="F3">
        <f>Exchange!C4</f>
        <v>1.4127200000000002</v>
      </c>
      <c r="G3">
        <f>Exchange!D4</f>
        <v>1.3593000000000002</v>
      </c>
    </row>
    <row r="4" spans="1:7" ht="15">
      <c r="B4" t="s">
        <v>1353</v>
      </c>
      <c r="C4" t="s">
        <v>754</v>
      </c>
      <c r="D4" t="s">
        <v>699</v>
      </c>
      <c r="E4" t="s">
        <v>29</v>
      </c>
      <c r="F4" t="s">
        <v>588</v>
      </c>
      <c r="G4" t="s">
        <v>1291</v>
      </c>
    </row>
    <row r="5" spans="1:7" ht="15">
      <c r="A5" t="s">
        <v>1324</v>
      </c>
    </row>
    <row r="6" spans="1:7" ht="15">
      <c r="B6">
        <v>7</v>
      </c>
      <c r="E6">
        <v>0.06</v>
      </c>
      <c r="F6">
        <f>E6*$F$3</f>
        <v>0.08476320000000001</v>
      </c>
      <c r="G6">
        <f>E6*$G$3</f>
        <v>0.081558</v>
      </c>
    </row>
    <row r="7" spans="1:7" ht="15">
      <c r="A7" t="s">
        <v>222</v>
      </c>
      <c r="E7">
        <v>0.07</v>
      </c>
      <c r="F7">
        <f>E7*$F$3</f>
        <v>0.09889040000000002</v>
      </c>
      <c r="G7">
        <f>E7*$G$3</f>
        <v>0.09515100000000003</v>
      </c>
    </row>
    <row r="8" ht="15">
      <c r="A8" t="s">
        <v>574</v>
      </c>
    </row>
    <row r="9" ht="15">
      <c r="A9" t="s">
        <v>1213</v>
      </c>
    </row>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sheetData>
  <sheetProtection/>
  <printOptions gridLines="1"/>
  <pageMargins left="0.75" right="0.75" top="1" bottom="1" header="0.5" footer="0.5"/>
  <pageSetup orientation="portrait" paperSize="9"/>
</worksheet>
</file>

<file path=xl/worksheets/sheet73.xml><?xml version="1.0" encoding="utf-8"?>
<worksheet xmlns="http://schemas.openxmlformats.org/spreadsheetml/2006/main" xmlns:r="http://schemas.openxmlformats.org/officeDocument/2006/relationships">
  <dimension ref="A1:I34"/>
  <sheetViews>
    <sheetView defaultGridColor="0" colorId="0" workbookViewId="0" topLeftCell="A1">
      <pane topLeftCell="A1" activePane="topLeft" state="split"/>
      <selection pane="topLeft" activeCell="A10" sqref="A10"/>
    </sheetView>
  </sheetViews>
  <sheetFormatPr defaultColWidth="7.10546875" defaultRowHeight="15"/>
  <cols>
    <col min="1" max="1" width="6.6640625" customWidth="1"/>
    <col min="2" max="2" width="5.4453125" customWidth="1"/>
    <col min="3" max="3" width="6.88671875" customWidth="1"/>
    <col min="4" max="4" width="6.77734375" customWidth="1"/>
    <col min="5" max="5" width="5.3359375" customWidth="1"/>
    <col min="6" max="6" width="7.5546875" customWidth="1"/>
    <col min="7" max="7" width="8.4453125" customWidth="1"/>
    <col min="8" max="9" width="7.5546875" customWidth="1"/>
    <col min="10" max="256" width="6.6640625" customWidth="1"/>
  </cols>
  <sheetData>
    <row r="1" ht="15">
      <c r="A1" t="s">
        <v>1137</v>
      </c>
    </row>
    <row r="2" ht="15">
      <c r="A2" t="s">
        <v>672</v>
      </c>
    </row>
    <row r="3" ht="15"/>
    <row r="4" spans="1:9" ht="15">
      <c r="C4" t="s">
        <v>732</v>
      </c>
      <c r="D4" t="s">
        <v>603</v>
      </c>
      <c r="E4" t="s">
        <v>1240</v>
      </c>
      <c r="F4">
        <f>Exchange!C4</f>
        <v>1.4127200000000002</v>
      </c>
      <c r="G4" t="s">
        <v>1280</v>
      </c>
      <c r="H4">
        <f>Exchange!C4</f>
        <v>1.4127200000000002</v>
      </c>
      <c r="I4">
        <f>Exchange!D4</f>
        <v>1.3593000000000002</v>
      </c>
    </row>
    <row r="5" spans="1:9" ht="15">
      <c r="B5" t="s">
        <v>1354</v>
      </c>
      <c r="C5" t="s">
        <v>754</v>
      </c>
      <c r="D5" t="s">
        <v>699</v>
      </c>
      <c r="E5" t="s">
        <v>29</v>
      </c>
      <c r="F5" t="s">
        <v>588</v>
      </c>
      <c r="G5" t="s">
        <v>29</v>
      </c>
      <c r="H5" t="s">
        <v>588</v>
      </c>
      <c r="I5" t="s">
        <v>1291</v>
      </c>
    </row>
    <row r="6" spans="1:9" ht="15"/>
    <row r="7" spans="1:9" ht="15">
      <c r="A7" t="s">
        <v>1316</v>
      </c>
    </row>
    <row r="8" spans="1:9" ht="15">
      <c r="A8" t="s">
        <v>984</v>
      </c>
      <c r="C8">
        <v>20000</v>
      </c>
      <c r="E8">
        <v>0.077</v>
      </c>
      <c r="F8">
        <f>E8*$F$4</f>
        <v>0.10877944000000002</v>
      </c>
      <c r="G8">
        <f>E8+0.02</f>
        <v>0.097</v>
      </c>
      <c r="H8">
        <f>G8*$F$4</f>
        <v>0.13703384000000002</v>
      </c>
      <c r="I8">
        <f>G8*$I$4</f>
        <v>0.13185210000000003</v>
      </c>
    </row>
    <row r="9" spans="1:9" ht="15"/>
    <row r="10" spans="1:9" ht="15"/>
    <row r="11" spans="1:9" ht="15">
      <c r="A11" t="s">
        <v>1154</v>
      </c>
    </row>
    <row r="12" spans="1:9" ht="15">
      <c r="A12" t="s">
        <v>336</v>
      </c>
      <c r="E12">
        <v>0.097</v>
      </c>
      <c r="F12">
        <f>E12*$F$4</f>
        <v>0.13703384000000002</v>
      </c>
      <c r="G12">
        <f>E12+0.02</f>
        <v>0.117</v>
      </c>
      <c r="H12">
        <f>G12*$F$4</f>
        <v>0.16528824000000003</v>
      </c>
      <c r="I12">
        <f>G12*$I$4</f>
        <v>0.15903810000000004</v>
      </c>
    </row>
    <row r="13" spans="1:9" ht="15"/>
    <row r="14" spans="1:9" ht="15">
      <c r="A14" t="s">
        <v>819</v>
      </c>
      <c r="E14">
        <v>0.097</v>
      </c>
      <c r="F14">
        <f>E14*$F$4</f>
        <v>0.13703384000000002</v>
      </c>
      <c r="G14">
        <f>E14+0.02</f>
        <v>0.117</v>
      </c>
      <c r="H14">
        <f>G14*$F$4</f>
        <v>0.16528824000000003</v>
      </c>
      <c r="I14">
        <f>G14*$I$4</f>
        <v>0.15903810000000004</v>
      </c>
    </row>
    <row r="15" spans="1:9" ht="15"/>
    <row r="16" spans="1:9" ht="15">
      <c r="A16" t="s">
        <v>1175</v>
      </c>
      <c r="E16">
        <v>0.097</v>
      </c>
      <c r="F16">
        <f>E16*$F$4</f>
        <v>0.13703384000000002</v>
      </c>
      <c r="G16">
        <f>E16+0.02</f>
        <v>0.117</v>
      </c>
      <c r="H16">
        <f>G16*$F$4</f>
        <v>0.16528824000000003</v>
      </c>
      <c r="I16">
        <f>G16*$I$4</f>
        <v>0.15903810000000004</v>
      </c>
    </row>
    <row r="17" ht="15">
      <c r="A17" t="s">
        <v>1202</v>
      </c>
    </row>
    <row r="18" ht="15">
      <c r="A18" t="s">
        <v>0</v>
      </c>
    </row>
    <row r="19" ht="15">
      <c r="A19" t="s">
        <v>429</v>
      </c>
    </row>
    <row r="20" ht="15">
      <c r="A20" t="s">
        <v>449</v>
      </c>
    </row>
    <row r="21" ht="15">
      <c r="A21" t="s">
        <v>1</v>
      </c>
    </row>
    <row r="22" ht="15">
      <c r="A22" t="s">
        <v>686</v>
      </c>
    </row>
    <row r="23" ht="15">
      <c r="A23" t="s">
        <v>685</v>
      </c>
    </row>
    <row r="24" ht="15">
      <c r="A24" t="s">
        <v>687</v>
      </c>
    </row>
    <row r="25" ht="15">
      <c r="A25" t="s">
        <v>1262</v>
      </c>
    </row>
    <row r="26" ht="15">
      <c r="A26" t="s">
        <v>684</v>
      </c>
    </row>
    <row r="27" ht="15">
      <c r="A27" t="s">
        <v>1263</v>
      </c>
    </row>
    <row r="30" ht="15">
      <c r="A30" t="s">
        <v>673</v>
      </c>
    </row>
    <row r="31" ht="15">
      <c r="A31" t="s">
        <v>929</v>
      </c>
    </row>
    <row r="32" ht="15">
      <c r="A32" t="s">
        <v>894</v>
      </c>
    </row>
    <row r="33" ht="15">
      <c r="A33" t="s">
        <v>744</v>
      </c>
    </row>
    <row r="34" ht="15">
      <c r="A34" t="s">
        <v>931</v>
      </c>
    </row>
  </sheetData>
  <sheetProtection/>
  <mergeCells count="1">
    <mergeCell ref="A26:G26"/>
  </mergeCells>
  <printOptions gridLines="1"/>
  <pageMargins left="0.75" right="0.75" top="1" bottom="1" header="0.5" footer="0.5"/>
  <pageSetup orientation="portrait" paperSize="9"/>
</worksheet>
</file>

<file path=xl/worksheets/sheet74.xml><?xml version="1.0" encoding="utf-8"?>
<worksheet xmlns="http://schemas.openxmlformats.org/spreadsheetml/2006/main" xmlns:r="http://schemas.openxmlformats.org/officeDocument/2006/relationships">
  <dimension ref="A1:G39"/>
  <sheetViews>
    <sheetView defaultGridColor="0" colorId="0" workbookViewId="0" topLeftCell="A1">
      <pane topLeftCell="A1" activePane="topLeft" state="split"/>
      <selection pane="topLeft" activeCell="B3" sqref="B3"/>
    </sheetView>
  </sheetViews>
  <sheetFormatPr defaultColWidth="7.10546875" defaultRowHeight="15"/>
  <cols>
    <col min="1" max="1" width="13.10546875" customWidth="1"/>
    <col min="2" max="2" width="5.88671875" customWidth="1"/>
    <col min="3" max="3" width="8.5546875" customWidth="1"/>
    <col min="4" max="4" width="8.3359375" customWidth="1"/>
    <col min="5" max="5" width="6.3359375" customWidth="1"/>
    <col min="6" max="6" width="9.21484375" customWidth="1"/>
    <col min="7" max="7" width="9.10546875" customWidth="1"/>
    <col min="8" max="256" width="6.6640625" customWidth="1"/>
  </cols>
  <sheetData>
    <row r="1" ht="15">
      <c r="A1" t="s">
        <v>1138</v>
      </c>
    </row>
    <row r="2" ht="15">
      <c r="A2">
        <v>39995</v>
      </c>
    </row>
    <row r="3" spans="1:7" ht="15">
      <c r="C3" t="s">
        <v>732</v>
      </c>
      <c r="D3" t="s">
        <v>603</v>
      </c>
      <c r="E3" t="s">
        <v>1233</v>
      </c>
      <c r="F3">
        <f>Exchange!C4</f>
        <v>1.4127200000000002</v>
      </c>
      <c r="G3">
        <f>Exchange!D4</f>
        <v>1.3593000000000002</v>
      </c>
    </row>
    <row r="4" spans="1:7" ht="15">
      <c r="B4" t="s">
        <v>1353</v>
      </c>
      <c r="C4" t="s">
        <v>754</v>
      </c>
      <c r="D4" t="s">
        <v>699</v>
      </c>
      <c r="E4" t="s">
        <v>29</v>
      </c>
      <c r="F4" t="s">
        <v>588</v>
      </c>
      <c r="G4" t="s">
        <v>1291</v>
      </c>
    </row>
    <row r="5" spans="1:7" ht="15">
      <c r="A5" t="s">
        <v>516</v>
      </c>
    </row>
    <row r="6" spans="1:7" ht="15">
      <c r="B6">
        <v>7</v>
      </c>
      <c r="E6">
        <v>0.055</v>
      </c>
      <c r="F6">
        <f>E6*$F$3</f>
        <v>0.07769960000000001</v>
      </c>
      <c r="G6">
        <f>E6*$G$3</f>
        <v>0.07476150000000001</v>
      </c>
    </row>
    <row r="7" spans="1:7" ht="15"/>
    <row r="8" spans="1:7" ht="15">
      <c r="A8" t="s">
        <v>1068</v>
      </c>
    </row>
    <row r="9" spans="1:7" ht="15">
      <c r="A9" t="s">
        <v>1011</v>
      </c>
    </row>
    <row r="10" spans="1:7" ht="15">
      <c r="A10" t="s">
        <v>30</v>
      </c>
      <c r="E10">
        <v>0.45</v>
      </c>
      <c r="F10">
        <f>E10*$F$3</f>
        <v>0.6357240000000001</v>
      </c>
      <c r="G10">
        <f>E10*$G$3</f>
        <v>0.6116850000000001</v>
      </c>
    </row>
    <row r="11" spans="1:7" ht="15">
      <c r="A11" t="s">
        <v>89</v>
      </c>
      <c r="E11">
        <v>0.35</v>
      </c>
      <c r="F11">
        <f>E11*$F$3</f>
        <v>0.49445200000000006</v>
      </c>
      <c r="G11">
        <f>E11*$G$3</f>
        <v>0.47575500000000004</v>
      </c>
    </row>
    <row r="12" spans="1:7" ht="15">
      <c r="A12" t="s">
        <v>124</v>
      </c>
      <c r="B12" t="s">
        <v>407</v>
      </c>
      <c r="E12">
        <v>0.28</v>
      </c>
      <c r="F12">
        <f>E12*$F$3</f>
        <v>0.39556160000000007</v>
      </c>
      <c r="G12">
        <f>E12*$G$3</f>
        <v>0.3806040000000001</v>
      </c>
    </row>
    <row r="13" spans="1:7" ht="15">
      <c r="B13" t="s">
        <v>409</v>
      </c>
      <c r="E13">
        <v>0.22</v>
      </c>
      <c r="F13">
        <f>E13*$F$3</f>
        <v>0.31079840000000003</v>
      </c>
      <c r="G13">
        <f>E13*$G$3</f>
        <v>0.29904600000000003</v>
      </c>
    </row>
    <row r="14" ht="15"/>
    <row r="15" ht="15"/>
    <row r="16" ht="15"/>
    <row r="17" ht="15"/>
    <row r="20" ht="15">
      <c r="A20" t="s">
        <v>1192</v>
      </c>
    </row>
    <row r="22" ht="15"/>
    <row r="23" ht="15"/>
    <row r="24" ht="15"/>
    <row r="25" ht="15"/>
    <row r="26" ht="15"/>
    <row r="27" ht="15"/>
    <row r="28" ht="15"/>
    <row r="29" ht="15"/>
    <row r="30" ht="15"/>
    <row r="31" ht="15"/>
    <row r="32" ht="15"/>
    <row r="33" ht="15"/>
    <row r="34" ht="15"/>
    <row r="35" ht="15"/>
    <row r="36" ht="15"/>
    <row r="37" ht="15"/>
    <row r="38" ht="15"/>
    <row r="39" ht="15"/>
  </sheetData>
  <sheetProtection/>
  <printOptions gridLines="1"/>
  <pageMargins left="0.75" right="0.75" top="1" bottom="1" header="0.5" footer="0.5"/>
  <pageSetup orientation="portrait" paperSize="9"/>
</worksheet>
</file>

<file path=xl/worksheets/sheet75.xml><?xml version="1.0" encoding="utf-8"?>
<worksheet xmlns="http://schemas.openxmlformats.org/spreadsheetml/2006/main" xmlns:r="http://schemas.openxmlformats.org/officeDocument/2006/relationships">
  <dimension ref="A1:H19"/>
  <sheetViews>
    <sheetView defaultGridColor="0" colorId="0" workbookViewId="0" topLeftCell="A1">
      <pane topLeftCell="A1" activePane="topLeft" state="split"/>
      <selection pane="topLeft" activeCell="A20" sqref="A20"/>
    </sheetView>
  </sheetViews>
  <sheetFormatPr defaultColWidth="7.10546875" defaultRowHeight="15"/>
  <cols>
    <col min="1" max="1" width="17.3359375" style="0" customWidth="1"/>
    <col min="3" max="3" width="8.99609375" style="0" customWidth="1"/>
    <col min="4" max="4" width="7.88671875" style="0" customWidth="1"/>
    <col min="5" max="5" width="7.88671875" customWidth="1"/>
    <col min="6" max="6" width="8.6640625" style="0" customWidth="1"/>
    <col min="7" max="7" width="9.21484375" style="0" customWidth="1"/>
    <col min="8" max="8" width="9.10546875" style="0" customWidth="1"/>
  </cols>
  <sheetData>
    <row r="1" spans="1:8" ht="15">
      <c r="A1" t="s">
        <v>1139</v>
      </c>
    </row>
    <row r="2" spans="1:8" ht="15">
      <c r="A2">
        <v>40002</v>
      </c>
    </row>
    <row r="3" spans="1:8" ht="15">
      <c r="F3">
        <v>10.85546</v>
      </c>
      <c r="G3">
        <f>Exchange!C4</f>
        <v>1.4127200000000002</v>
      </c>
      <c r="H3">
        <v>1.3646</v>
      </c>
    </row>
    <row r="4" spans="1:8" ht="15">
      <c r="B4" t="s">
        <v>1353</v>
      </c>
      <c r="C4" t="s">
        <v>1288</v>
      </c>
      <c r="D4" t="s">
        <v>743</v>
      </c>
      <c r="E4" t="s">
        <v>1288</v>
      </c>
      <c r="F4" t="s">
        <v>2</v>
      </c>
      <c r="G4" t="s">
        <v>588</v>
      </c>
      <c r="H4" t="s">
        <v>1291</v>
      </c>
    </row>
    <row r="5" spans="1:8" ht="15">
      <c r="A5" t="s">
        <v>1324</v>
      </c>
    </row>
    <row r="6" spans="1:8" ht="15">
      <c r="A6" t="s">
        <v>36</v>
      </c>
      <c r="B6">
        <v>2030</v>
      </c>
      <c r="C6">
        <v>0.5846</v>
      </c>
      <c r="D6">
        <v>1.2000000000000002</v>
      </c>
      <c r="E6">
        <f>C6*D6</f>
        <v>0.7015200000000001</v>
      </c>
      <c r="F6">
        <f>E6/F$3</f>
        <v>0.06462370088416337</v>
      </c>
      <c r="G6">
        <f>$F6*$G$3</f>
        <v>0.09129519471307529</v>
      </c>
      <c r="H6">
        <f>$F6*$H$3</f>
        <v>0.08818550222652934</v>
      </c>
    </row>
    <row r="7" spans="1:8" ht="15">
      <c r="A7" t="s">
        <v>127</v>
      </c>
      <c r="B7">
        <v>2030</v>
      </c>
      <c r="C7">
        <v>0.5846</v>
      </c>
      <c r="D7">
        <v>1.4</v>
      </c>
      <c r="E7">
        <f>C7*D7</f>
        <v>0.81844</v>
      </c>
      <c r="F7">
        <f>E7/F$3</f>
        <v>0.07539431769819058</v>
      </c>
      <c r="G7">
        <f>$F7*$G$3</f>
        <v>0.1065110604985878</v>
      </c>
      <c r="H7">
        <f>$F7*$H$3</f>
        <v>0.10288308593095087</v>
      </c>
    </row>
    <row r="8" spans="1:8" ht="15">
      <c r="A8" t="s">
        <v>85</v>
      </c>
      <c r="B8">
        <v>2030</v>
      </c>
      <c r="C8">
        <v>0.5846</v>
      </c>
      <c r="D8">
        <v>2.1</v>
      </c>
      <c r="E8">
        <f>C8*D8</f>
        <v>1.22766</v>
      </c>
      <c r="F8">
        <f>E8/F$3</f>
        <v>0.11309147654728587</v>
      </c>
      <c r="G8">
        <f>$F8*$G$3</f>
        <v>0.15976659074788171</v>
      </c>
      <c r="H8">
        <f>$F8*$H$3</f>
        <v>0.15432462889642629</v>
      </c>
    </row>
    <row r="9" spans="5:8" ht="15"/>
    <row r="10" spans="1:8" ht="15">
      <c r="A10" t="s">
        <v>1011</v>
      </c>
    </row>
    <row r="11" spans="1:8" ht="15">
      <c r="A11" t="s">
        <v>38</v>
      </c>
      <c r="B11">
        <v>2030</v>
      </c>
      <c r="C11">
        <v>0.5846</v>
      </c>
      <c r="D11">
        <v>4.4</v>
      </c>
      <c r="E11">
        <f>C11*D11</f>
        <v>2.5722400000000003</v>
      </c>
      <c r="F11">
        <f>E11/F$3</f>
        <v>0.236953569908599</v>
      </c>
      <c r="G11">
        <f>$F11*$G$3</f>
        <v>0.334749047281276</v>
      </c>
      <c r="H11">
        <f>$F11*$H$3</f>
        <v>0.3233468414972742</v>
      </c>
    </row>
    <row r="12" spans="1:8" ht="15">
      <c r="A12" t="s">
        <v>96</v>
      </c>
      <c r="B12">
        <v>2030</v>
      </c>
      <c r="C12">
        <v>0.5846</v>
      </c>
      <c r="D12">
        <v>4.6000000000000005</v>
      </c>
      <c r="E12">
        <f>C12*D12</f>
        <v>2.68916</v>
      </c>
      <c r="F12">
        <f>E12/F$3</f>
        <v>0.24772418672262622</v>
      </c>
      <c r="G12">
        <f>$F12*$G$3</f>
        <v>0.34996491306678856</v>
      </c>
      <c r="H12">
        <f>$F12*$H$3</f>
        <v>0.33804442520169575</v>
      </c>
    </row>
    <row r="13" spans="5:8" ht="15"/>
    <row r="14" spans="1:8" ht="15">
      <c r="A14" t="s">
        <v>561</v>
      </c>
      <c r="B14">
        <v>2030</v>
      </c>
      <c r="C14">
        <v>0.5846</v>
      </c>
      <c r="D14">
        <v>2.3000000000000003</v>
      </c>
      <c r="E14">
        <f>C14*D14</f>
        <v>1.34458</v>
      </c>
      <c r="F14">
        <f>E14/F$3</f>
        <v>0.12386209336131311</v>
      </c>
      <c r="G14">
        <f>$F14*$G$3</f>
        <v>0.17498245653339428</v>
      </c>
      <c r="H14">
        <f>$F14*$H$3</f>
        <v>0.16902221260084788</v>
      </c>
    </row>
    <row r="16" ht="15">
      <c r="A16" t="s">
        <v>810</v>
      </c>
    </row>
    <row r="17" spans="1:8" ht="15">
      <c r="A17" t="s">
        <v>51</v>
      </c>
      <c r="B17">
        <v>2030</v>
      </c>
      <c r="C17">
        <v>0.5846</v>
      </c>
      <c r="D17">
        <v>0.8</v>
      </c>
      <c r="E17">
        <f>C17*D17</f>
        <v>0.46768000000000004</v>
      </c>
      <c r="F17">
        <f>E17/F$3</f>
        <v>0.04308246725610891</v>
      </c>
      <c r="G17">
        <f>$F17*$G$3</f>
        <v>0.06086346314205019</v>
      </c>
      <c r="H17">
        <f>$F17*$H$3</f>
        <v>0.058790334817686224</v>
      </c>
    </row>
    <row r="19" ht="15">
      <c r="A19" t="s">
        <v>798</v>
      </c>
    </row>
  </sheetData>
  <sheetProtection/>
  <printOptions gridLines="1"/>
  <pageMargins left="0.75" right="0.75" top="1" bottom="1" header="0.5" footer="0.5"/>
  <pageSetup orientation="portrait" paperSize="9"/>
</worksheet>
</file>

<file path=xl/worksheets/sheet76.xml><?xml version="1.0" encoding="utf-8"?>
<worksheet xmlns="http://schemas.openxmlformats.org/spreadsheetml/2006/main" xmlns:r="http://schemas.openxmlformats.org/officeDocument/2006/relationships">
  <dimension ref="A1:E24"/>
  <sheetViews>
    <sheetView defaultGridColor="0" colorId="0" workbookViewId="0" topLeftCell="A1">
      <pane topLeftCell="A1" activePane="topLeft" state="split"/>
      <selection pane="topLeft" activeCell="A1" sqref="A1"/>
    </sheetView>
  </sheetViews>
  <sheetFormatPr defaultColWidth="7.10546875" defaultRowHeight="15"/>
  <cols>
    <col min="1" max="1" width="17.5546875" style="0" customWidth="1"/>
    <col min="2" max="2" width="5.88671875" style="0" customWidth="1"/>
    <col min="3" max="3" width="6.3359375" style="0" customWidth="1"/>
    <col min="4" max="4" width="9.21484375" style="0" customWidth="1"/>
    <col min="5" max="5" width="9.10546875" style="0" customWidth="1"/>
  </cols>
  <sheetData>
    <row r="1" spans="1:5" ht="15">
      <c r="A1" t="s">
        <v>1295</v>
      </c>
    </row>
    <row r="2" spans="1:5" ht="15">
      <c r="A2">
        <v>40093</v>
      </c>
    </row>
    <row r="3" spans="1:5" ht="15">
      <c r="C3">
        <f>Exchange!B6</f>
        <v>0.7356727727506804</v>
      </c>
      <c r="D3">
        <f>1/+Exchange!D5</f>
        <v>1.0392996395203413</v>
      </c>
      <c r="E3">
        <v>1</v>
      </c>
    </row>
    <row r="4" spans="1:5" ht="15">
      <c r="B4" t="s">
        <v>1353</v>
      </c>
      <c r="C4" t="s">
        <v>29</v>
      </c>
      <c r="D4" t="s">
        <v>588</v>
      </c>
      <c r="E4" t="s">
        <v>1291</v>
      </c>
    </row>
    <row r="5" spans="1:5" ht="15">
      <c r="A5" t="s">
        <v>1324</v>
      </c>
    </row>
    <row r="6" spans="1:5" ht="15">
      <c r="A6" t="s">
        <v>35</v>
      </c>
      <c r="B6">
        <v>20</v>
      </c>
      <c r="C6">
        <f>'Washington State Old'!$E$3*E6</f>
        <v>0.1471345545501361</v>
      </c>
      <c r="D6">
        <f>$D$3*E6</f>
        <v>0.20785992790406826</v>
      </c>
      <c r="E6">
        <v>0.2</v>
      </c>
    </row>
    <row r="7" spans="1:5" ht="15">
      <c r="A7" t="s">
        <v>106</v>
      </c>
      <c r="B7">
        <v>20</v>
      </c>
      <c r="C7">
        <f>'Washington State Old'!$E$3*E7</f>
        <v>0.09195909659383505</v>
      </c>
      <c r="D7">
        <f>$D$3*E7</f>
        <v>0.12991245494004267</v>
      </c>
      <c r="E7">
        <v>0.125</v>
      </c>
    </row>
    <row r="8" spans="1:5" ht="15"/>
    <row r="9" spans="1:5" ht="15">
      <c r="A9" t="s">
        <v>1011</v>
      </c>
      <c r="B9">
        <v>25</v>
      </c>
      <c r="C9">
        <f>'Washington State Old'!$E$3*E9</f>
        <v>0.22070183182520411</v>
      </c>
      <c r="D9">
        <f>$D$3*E9</f>
        <v>0.3117898918561024</v>
      </c>
      <c r="E9">
        <v>0.3</v>
      </c>
    </row>
    <row r="10" spans="3:5" ht="15"/>
    <row r="11" spans="1:5" ht="15">
      <c r="A11" t="s">
        <v>561</v>
      </c>
      <c r="B11">
        <v>20</v>
      </c>
      <c r="C11">
        <f>'Washington State Old'!$E$3*E11</f>
        <v>0.09195909659383505</v>
      </c>
      <c r="D11">
        <f>$D$3*E11</f>
        <v>0.12991245494004267</v>
      </c>
      <c r="E11">
        <v>0.125</v>
      </c>
    </row>
    <row r="12" spans="1:5" ht="15"/>
    <row r="13" spans="1:5" ht="15">
      <c r="A13" t="s">
        <v>868</v>
      </c>
      <c r="B13">
        <v>15</v>
      </c>
      <c r="C13">
        <f>'Washington State Old'!$E$3*E13</f>
        <v>0.08828073273008165</v>
      </c>
      <c r="D13">
        <f>$D$3*E13</f>
        <v>0.12471595674244096</v>
      </c>
      <c r="E13">
        <v>0.12</v>
      </c>
    </row>
    <row r="14" spans="1:5" ht="15"/>
    <row r="15" spans="1:5" ht="15">
      <c r="A15" t="s">
        <v>700</v>
      </c>
      <c r="B15">
        <v>20</v>
      </c>
      <c r="C15">
        <f>'Washington State Old'!$E$3*E15</f>
        <v>0.11770764364010887</v>
      </c>
      <c r="D15">
        <f>$D$3*E15</f>
        <v>0.1662879423232546</v>
      </c>
      <c r="E15">
        <v>0.16</v>
      </c>
    </row>
    <row r="16" spans="1:5" ht="15"/>
    <row r="17" spans="1:5" ht="15">
      <c r="A17" t="s">
        <v>810</v>
      </c>
      <c r="B17">
        <v>20</v>
      </c>
      <c r="C17">
        <f>'Washington State Old'!$E$3*E17</f>
        <v>0.09195909659383505</v>
      </c>
      <c r="D17">
        <f>$D$3*E17</f>
        <v>0.12991245494004267</v>
      </c>
      <c r="E17">
        <v>0.125</v>
      </c>
    </row>
    <row r="18" spans="1:5" ht="15"/>
    <row r="19" ht="15">
      <c r="A19" t="s">
        <v>760</v>
      </c>
    </row>
    <row r="20" ht="15">
      <c r="A20" t="s">
        <v>1039</v>
      </c>
    </row>
    <row r="21" ht="15">
      <c r="A21" t="s">
        <v>1053</v>
      </c>
    </row>
    <row r="22" spans="1:5" ht="15">
      <c r="A22" t="s">
        <v>1094</v>
      </c>
    </row>
    <row r="23" ht="15">
      <c r="A23" t="s">
        <v>542</v>
      </c>
    </row>
    <row r="24" ht="15">
      <c r="A24" t="s">
        <v>543</v>
      </c>
    </row>
  </sheetData>
  <sheetProtection/>
  <mergeCells count="1">
    <mergeCell ref="A22:E22"/>
  </mergeCells>
  <printOptions gridLines="1"/>
  <pageMargins left="0.75" right="0.75" top="1" bottom="1" header="0.5" footer="0.5"/>
  <pageSetup orientation="portrait" paperSize="9"/>
</worksheet>
</file>

<file path=xl/worksheets/sheet77.xml><?xml version="1.0" encoding="utf-8"?>
<worksheet xmlns="http://schemas.openxmlformats.org/spreadsheetml/2006/main" xmlns:r="http://schemas.openxmlformats.org/officeDocument/2006/relationships">
  <dimension ref="A1:F33"/>
  <sheetViews>
    <sheetView defaultGridColor="0" colorId="0" workbookViewId="0" topLeftCell="A1">
      <pane topLeftCell="A1" activePane="topLeft" state="split"/>
      <selection pane="topLeft" activeCell="D13" sqref="D13"/>
    </sheetView>
  </sheetViews>
  <sheetFormatPr defaultColWidth="7.10546875" defaultRowHeight="15"/>
  <cols>
    <col min="1" max="1" width="20.5546875" style="0" customWidth="1"/>
    <col min="2" max="2" width="5.88671875" style="0" customWidth="1"/>
    <col min="3" max="3" width="6.4453125" style="0" customWidth="1"/>
    <col min="4" max="4" width="6.88671875" style="0" customWidth="1"/>
    <col min="5" max="5" width="9.21484375" style="0" customWidth="1"/>
    <col min="6" max="6" width="9.10546875" customWidth="1"/>
  </cols>
  <sheetData>
    <row r="1" spans="1:6" ht="15">
      <c r="A1" t="s">
        <v>1004</v>
      </c>
    </row>
    <row r="2" spans="1:6" ht="15"/>
    <row r="3" spans="1:6" ht="15">
      <c r="C3" t="s">
        <v>1086</v>
      </c>
      <c r="D3">
        <f>Exchange!B6</f>
        <v>0.7356727727506804</v>
      </c>
      <c r="E3">
        <f>Exchange!C6</f>
        <v>1.0392996395203413</v>
      </c>
      <c r="F3">
        <v>1</v>
      </c>
    </row>
    <row r="4" spans="1:6" ht="15">
      <c r="B4" t="s">
        <v>1353</v>
      </c>
      <c r="C4" t="s">
        <v>699</v>
      </c>
      <c r="D4" t="s">
        <v>29</v>
      </c>
      <c r="E4" t="s">
        <v>588</v>
      </c>
      <c r="F4" t="s">
        <v>1291</v>
      </c>
    </row>
    <row r="5" spans="1:6" ht="15">
      <c r="A5" t="s">
        <v>541</v>
      </c>
      <c r="B5">
        <v>2020</v>
      </c>
      <c r="C5">
        <v>1</v>
      </c>
      <c r="D5">
        <f>$D$3*F5</f>
        <v>0.22070183182520411</v>
      </c>
      <c r="E5">
        <f>$E$3*F5</f>
        <v>0.3117898918561024</v>
      </c>
      <c r="F5">
        <v>0.3</v>
      </c>
    </row>
    <row r="6" spans="1:6" ht="15"/>
    <row r="7" spans="1:6" ht="15">
      <c r="A7" t="s">
        <v>1175</v>
      </c>
      <c r="B7">
        <v>2020</v>
      </c>
    </row>
    <row r="8" spans="1:6" ht="15">
      <c r="A8" t="s">
        <v>210</v>
      </c>
      <c r="C8">
        <v>1</v>
      </c>
      <c r="D8">
        <f>$D$3*F8</f>
        <v>0.22070183182520411</v>
      </c>
      <c r="E8">
        <f>$E$3*F8</f>
        <v>0.3117898918561024</v>
      </c>
      <c r="F8">
        <f>$F$5*C8</f>
        <v>0.3</v>
      </c>
    </row>
    <row r="9" spans="1:6" ht="15">
      <c r="A9" t="s">
        <v>167</v>
      </c>
      <c r="C9">
        <v>2.4</v>
      </c>
      <c r="D9">
        <f>$D$3*F9</f>
        <v>0.5296843963804899</v>
      </c>
      <c r="E9">
        <f>$E$3*F9</f>
        <v>0.7482957404546458</v>
      </c>
      <c r="F9">
        <f>$F$5*$C$9</f>
        <v>0.72</v>
      </c>
    </row>
    <row r="10" spans="1:6" ht="15">
      <c r="A10" t="s">
        <v>166</v>
      </c>
      <c r="C10">
        <v>1.2</v>
      </c>
      <c r="D10">
        <f>$D$3*F10</f>
        <v>0.26484219819024496</v>
      </c>
      <c r="E10">
        <f>$E$3*F10</f>
        <v>0.3741478702273229</v>
      </c>
      <c r="F10">
        <f>$F$5*C10</f>
        <v>0.36</v>
      </c>
    </row>
    <row r="11" spans="1:6" ht="15">
      <c r="A11" t="s">
        <v>165</v>
      </c>
      <c r="C11">
        <f>SUM(C9:C10)</f>
        <v>3.5999999999999996</v>
      </c>
      <c r="D11">
        <f>$D$3*F11</f>
        <v>0.7945265945707347</v>
      </c>
      <c r="E11">
        <f>$E$3*F11</f>
        <v>1.1224436106819684</v>
      </c>
      <c r="F11">
        <f>$F$5*C11</f>
        <v>1.0799999999999998</v>
      </c>
    </row>
    <row r="12" spans="1:6" ht="15">
      <c r="A12" t="s">
        <v>170</v>
      </c>
      <c r="D12">
        <f>$D$3*F12</f>
        <v>0.051497094092547636</v>
      </c>
      <c r="E12">
        <f>$E$3*F12</f>
        <v>0.07275097476642389</v>
      </c>
      <c r="F12">
        <v>0.07</v>
      </c>
    </row>
    <row r="13" spans="1:6" ht="15">
      <c r="A13" t="s">
        <v>1279</v>
      </c>
      <c r="D13">
        <f>$D$3*F13</f>
        <v>0.8460236886632825</v>
      </c>
      <c r="E13">
        <f>$E$3*F13</f>
        <v>1.1951945854483925</v>
      </c>
      <c r="F13">
        <f>SUM(F11:F12)</f>
        <v>1.15</v>
      </c>
    </row>
    <row r="14" spans="4:6" ht="15"/>
    <row r="15" spans="1:6" ht="15">
      <c r="A15" t="s">
        <v>1317</v>
      </c>
      <c r="B15">
        <v>2020</v>
      </c>
    </row>
    <row r="16" spans="1:6" ht="15">
      <c r="A16" t="s">
        <v>211</v>
      </c>
      <c r="C16">
        <v>0.08</v>
      </c>
      <c r="D16">
        <f>$D$3*F16</f>
        <v>0.08828073273008165</v>
      </c>
      <c r="E16">
        <f>$E$3*F16</f>
        <v>0.12471595674244096</v>
      </c>
      <c r="F16">
        <v>0.12</v>
      </c>
    </row>
    <row r="17" spans="1:6" ht="15">
      <c r="A17" t="s">
        <v>164</v>
      </c>
      <c r="C17">
        <v>1.2</v>
      </c>
      <c r="D17">
        <f>$D$3*F17</f>
        <v>0.26484219819024496</v>
      </c>
      <c r="E17">
        <f>$E$3*F17</f>
        <v>0.3741478702273229</v>
      </c>
      <c r="F17">
        <f>$F$5*$C17</f>
        <v>0.36</v>
      </c>
    </row>
    <row r="18" spans="1:6" ht="15">
      <c r="A18" t="s">
        <v>163</v>
      </c>
      <c r="C18">
        <v>1</v>
      </c>
      <c r="D18">
        <f>$D$3*F18</f>
        <v>0.22070183182520411</v>
      </c>
      <c r="E18">
        <f>$E$3*F18</f>
        <v>0.3117898918561024</v>
      </c>
      <c r="F18">
        <f>$F$5*$C18</f>
        <v>0.3</v>
      </c>
    </row>
    <row r="19" spans="1:6" ht="15">
      <c r="A19" t="s">
        <v>165</v>
      </c>
      <c r="C19">
        <f>SUM(C17:C18)</f>
        <v>2.2</v>
      </c>
      <c r="D19">
        <f>$D$3*F19</f>
        <v>0.4855440300154491</v>
      </c>
      <c r="E19">
        <f>$E$3*F19</f>
        <v>0.6859377620834253</v>
      </c>
      <c r="F19">
        <f>$F$5*$C19</f>
        <v>0.66</v>
      </c>
    </row>
    <row r="20" spans="1:6" ht="15">
      <c r="A20" t="s">
        <v>170</v>
      </c>
      <c r="D20">
        <f>$D$3*F20</f>
        <v>0.058853821820054435</v>
      </c>
      <c r="E20">
        <f>$E$3*F20</f>
        <v>0.0831439711616273</v>
      </c>
      <c r="F20">
        <v>0.08</v>
      </c>
    </row>
    <row r="21" spans="1:6" ht="15">
      <c r="A21" t="s">
        <v>1281</v>
      </c>
      <c r="D21">
        <f>$D$3*F21</f>
        <v>0.5443978518355035</v>
      </c>
      <c r="E21">
        <f>$E$3*F21</f>
        <v>0.7690817332450526</v>
      </c>
      <c r="F21">
        <f>SUM(F19:F20)</f>
        <v>0.74</v>
      </c>
    </row>
    <row r="22" spans="1:6" ht="15"/>
    <row r="23" spans="1:6" ht="15">
      <c r="A23" t="s">
        <v>555</v>
      </c>
      <c r="B23">
        <v>2020</v>
      </c>
      <c r="C23">
        <v>1</v>
      </c>
      <c r="D23">
        <f>$D$3*F23</f>
        <v>0.22070183182520411</v>
      </c>
      <c r="E23">
        <f>$E$3*F23</f>
        <v>0.3117898918561024</v>
      </c>
      <c r="F23">
        <f>$F$5*C23</f>
        <v>0.3</v>
      </c>
    </row>
    <row r="24" spans="1:6" ht="15"/>
    <row r="25" spans="1:6" ht="15">
      <c r="A25" t="s">
        <v>952</v>
      </c>
    </row>
    <row r="26" spans="1:6" ht="15">
      <c r="A26" t="s">
        <v>993</v>
      </c>
    </row>
    <row r="27" spans="1:6" ht="15">
      <c r="A27" t="s">
        <v>641</v>
      </c>
    </row>
    <row r="28" spans="1:6" ht="15">
      <c r="A28" t="s">
        <v>1036</v>
      </c>
    </row>
    <row r="29" spans="1:6" ht="15">
      <c r="A29" t="s">
        <v>1052</v>
      </c>
    </row>
    <row r="30" spans="1:6" ht="15">
      <c r="A30" t="s">
        <v>831</v>
      </c>
    </row>
    <row r="31" spans="1:6" ht="15">
      <c r="A31" t="s">
        <v>889</v>
      </c>
    </row>
    <row r="32" spans="1:6" ht="15">
      <c r="A32" t="s">
        <v>525</v>
      </c>
    </row>
    <row r="33" spans="1:6" ht="15">
      <c r="A33" t="s">
        <v>773</v>
      </c>
    </row>
  </sheetData>
  <sheetProtection/>
  <mergeCells count="3">
    <mergeCell ref="A25:F25"/>
    <mergeCell ref="A27:F27"/>
    <mergeCell ref="A33:F33"/>
  </mergeCells>
  <printOptions gridLines="1"/>
  <pageMargins left="0.75" right="0.75" top="1" bottom="1" header="0.5" footer="0.5"/>
  <pageSetup orientation="portrait" paperSize="9"/>
</worksheet>
</file>

<file path=xl/worksheets/sheet78.xml><?xml version="1.0" encoding="utf-8"?>
<worksheet xmlns="http://schemas.openxmlformats.org/spreadsheetml/2006/main" xmlns:r="http://schemas.openxmlformats.org/officeDocument/2006/relationships">
  <dimension ref="A1:H46"/>
  <sheetViews>
    <sheetView defaultGridColor="0" colorId="0" workbookViewId="0" topLeftCell="A1">
      <pane topLeftCell="A1" activePane="topLeft" state="split"/>
      <selection pane="topLeft" activeCell="A1" sqref="A1"/>
    </sheetView>
  </sheetViews>
  <sheetFormatPr defaultColWidth="7.10546875" defaultRowHeight="15"/>
  <cols>
    <col min="1" max="1" width="20.10546875" customWidth="1"/>
    <col min="2" max="4" width="6.6640625" customWidth="1"/>
    <col min="5" max="5" width="6.6640625" customWidth="1"/>
    <col min="6" max="6" width="8.6640625" customWidth="1"/>
    <col min="7" max="7" width="8.5546875" customWidth="1"/>
    <col min="8" max="256" width="6.6640625" customWidth="1"/>
  </cols>
  <sheetData>
    <row r="1" ht="15">
      <c r="A1" t="s">
        <v>1003</v>
      </c>
    </row>
    <row r="2" ht="15"/>
    <row r="3" spans="1:7" ht="15">
      <c r="C3" t="s">
        <v>1086</v>
      </c>
      <c r="E3">
        <f>Exchange!B6</f>
        <v>0.7356727727506804</v>
      </c>
      <c r="F3">
        <f>1/+Exchange!D5</f>
        <v>1.0392996395203413</v>
      </c>
      <c r="G3">
        <v>1</v>
      </c>
    </row>
    <row r="4" spans="1:7" ht="15">
      <c r="B4" t="s">
        <v>1353</v>
      </c>
      <c r="C4" t="s">
        <v>699</v>
      </c>
      <c r="E4" t="s">
        <v>29</v>
      </c>
      <c r="F4" t="s">
        <v>588</v>
      </c>
      <c r="G4" t="s">
        <v>1291</v>
      </c>
    </row>
    <row r="5" spans="1:7" ht="15">
      <c r="A5" t="s">
        <v>541</v>
      </c>
      <c r="C5">
        <v>1</v>
      </c>
      <c r="E5">
        <f>$E$3*G5</f>
        <v>0.11035091591260206</v>
      </c>
      <c r="F5">
        <f>$F$3*G5</f>
        <v>0.1558949459280512</v>
      </c>
      <c r="G5">
        <v>0.15</v>
      </c>
    </row>
    <row r="6" spans="1:7" ht="15"/>
    <row r="7" spans="1:7" ht="15">
      <c r="A7" t="s">
        <v>1175</v>
      </c>
    </row>
    <row r="8" spans="1:7" ht="15">
      <c r="A8" t="s">
        <v>210</v>
      </c>
      <c r="B8">
        <v>8</v>
      </c>
      <c r="C8">
        <v>1</v>
      </c>
      <c r="E8">
        <f>$E$3*G8</f>
        <v>0.11035091591260206</v>
      </c>
      <c r="F8">
        <f>$F$3*G8</f>
        <v>0.1558949459280512</v>
      </c>
      <c r="G8">
        <f>$G$5*C8</f>
        <v>0.15</v>
      </c>
    </row>
    <row r="9" spans="1:7" ht="15">
      <c r="A9" t="s">
        <v>167</v>
      </c>
      <c r="B9">
        <v>8</v>
      </c>
      <c r="C9">
        <v>2.4</v>
      </c>
      <c r="E9">
        <f>$E$3*G9</f>
        <v>0.26484219819024496</v>
      </c>
      <c r="F9">
        <f>$F$3*G9</f>
        <v>0.3741478702273229</v>
      </c>
      <c r="G9">
        <f>$G$5*$C$9</f>
        <v>0.36</v>
      </c>
    </row>
    <row r="10" spans="1:8" ht="15">
      <c r="A10" t="s">
        <v>166</v>
      </c>
      <c r="B10">
        <v>8</v>
      </c>
      <c r="C10">
        <v>1.2</v>
      </c>
      <c r="E10">
        <f>$E$3*G10</f>
        <v>0.13242109909512248</v>
      </c>
      <c r="F10">
        <f>$F$3*G10</f>
        <v>0.18707393511366144</v>
      </c>
      <c r="G10">
        <f>$G$5*C10</f>
        <v>0.18</v>
      </c>
    </row>
    <row r="11" spans="1:7" ht="15">
      <c r="A11" t="s">
        <v>165</v>
      </c>
      <c r="B11">
        <v>8</v>
      </c>
      <c r="C11">
        <f>SUM(C9:C10)</f>
        <v>3.5999999999999996</v>
      </c>
      <c r="E11">
        <f>$E$3*G11</f>
        <v>0.39726329728536736</v>
      </c>
      <c r="F11">
        <f>$F$3*G11</f>
        <v>0.5612218053409842</v>
      </c>
      <c r="G11">
        <f>$G$5*C11</f>
        <v>0.5399999999999999</v>
      </c>
    </row>
    <row r="12" spans="1:8" ht="15">
      <c r="A12" t="s">
        <v>170</v>
      </c>
      <c r="E12">
        <f>$E$3*G12</f>
        <v>0.051497094092547636</v>
      </c>
      <c r="F12">
        <f>$F$3*G12</f>
        <v>0.07275097476642389</v>
      </c>
      <c r="G12">
        <v>0.07</v>
      </c>
    </row>
    <row r="13" spans="1:8" ht="15">
      <c r="A13" t="s">
        <v>1279</v>
      </c>
      <c r="E13">
        <f>$E$3*G13</f>
        <v>0.44876039137791496</v>
      </c>
      <c r="F13">
        <f>$F$3*G13</f>
        <v>0.6339727801074081</v>
      </c>
      <c r="G13">
        <f>SUM(G11:G12)</f>
        <v>0.6099999999999999</v>
      </c>
    </row>
    <row r="14" spans="5:8" ht="15"/>
    <row r="15" spans="1:8" ht="15">
      <c r="A15" t="s">
        <v>1317</v>
      </c>
    </row>
    <row r="16" spans="1:8" ht="15">
      <c r="A16" t="s">
        <v>211</v>
      </c>
      <c r="B16">
        <v>8</v>
      </c>
      <c r="C16">
        <v>0.08</v>
      </c>
      <c r="E16">
        <f>$E$3*G16</f>
        <v>0.08828073273008165</v>
      </c>
      <c r="F16">
        <f>$F$3*G16</f>
        <v>0.12471595674244096</v>
      </c>
      <c r="G16">
        <v>0.12</v>
      </c>
    </row>
    <row r="17" spans="1:8" ht="15">
      <c r="A17" t="s">
        <v>164</v>
      </c>
      <c r="B17">
        <v>8</v>
      </c>
      <c r="C17">
        <v>1.2</v>
      </c>
      <c r="E17">
        <f>$E$3*G17</f>
        <v>0.13242109909512248</v>
      </c>
      <c r="F17">
        <f>$F$3*G17</f>
        <v>0.18707393511366144</v>
      </c>
      <c r="G17">
        <f>$G$5*$C17</f>
        <v>0.18</v>
      </c>
    </row>
    <row r="18" spans="1:8" ht="15">
      <c r="A18" t="s">
        <v>163</v>
      </c>
      <c r="B18">
        <v>8</v>
      </c>
      <c r="C18">
        <v>1</v>
      </c>
      <c r="E18">
        <f>$E$3*G18</f>
        <v>0.11035091591260206</v>
      </c>
      <c r="F18">
        <f>$F$3*G18</f>
        <v>0.1558949459280512</v>
      </c>
      <c r="G18">
        <f>$G$5*$C18</f>
        <v>0.15</v>
      </c>
    </row>
    <row r="19" spans="1:8" ht="15">
      <c r="A19" t="s">
        <v>165</v>
      </c>
      <c r="B19">
        <v>8</v>
      </c>
      <c r="C19">
        <f>SUM(C17:C18)</f>
        <v>2.2</v>
      </c>
      <c r="E19">
        <f>$E$3*G19</f>
        <v>0.24277201500772455</v>
      </c>
      <c r="F19">
        <f>$F$3*G19</f>
        <v>0.34296888104171264</v>
      </c>
      <c r="G19">
        <f>$G$5*$C19</f>
        <v>0.33</v>
      </c>
    </row>
    <row r="20" spans="1:8" ht="15">
      <c r="A20" t="s">
        <v>170</v>
      </c>
      <c r="E20">
        <f>$E$3*G20</f>
        <v>0.058853821820054435</v>
      </c>
      <c r="F20">
        <f>$F$3*G20</f>
        <v>0.0831439711616273</v>
      </c>
      <c r="G20">
        <v>0.08</v>
      </c>
    </row>
    <row r="21" spans="1:8" ht="15">
      <c r="A21" t="s">
        <v>1281</v>
      </c>
      <c r="E21">
        <f>$E$3*G21</f>
        <v>0.301625836827779</v>
      </c>
      <c r="F21">
        <f>$F$3*G21</f>
        <v>0.42611285220334</v>
      </c>
      <c r="G21">
        <f>SUM(G19:G20)</f>
        <v>0.41000000000000003</v>
      </c>
    </row>
    <row r="22" spans="1:8" ht="15"/>
    <row r="23" spans="1:8" ht="15">
      <c r="A23" t="s">
        <v>555</v>
      </c>
      <c r="B23">
        <v>8</v>
      </c>
      <c r="C23">
        <v>1</v>
      </c>
      <c r="E23">
        <f>$E$3*G23</f>
        <v>0.11035091591260206</v>
      </c>
      <c r="F23">
        <f>$F$3*G23</f>
        <v>0.1558949459280512</v>
      </c>
      <c r="G23">
        <f>$G$5*C23</f>
        <v>0.15</v>
      </c>
    </row>
    <row r="24" spans="1:8" ht="15"/>
    <row r="25" spans="1:8" ht="15">
      <c r="A25" t="s">
        <v>952</v>
      </c>
    </row>
    <row r="26" spans="1:8" ht="15">
      <c r="A26" t="s">
        <v>993</v>
      </c>
    </row>
    <row r="27" spans="1:8" ht="15">
      <c r="A27" t="s">
        <v>641</v>
      </c>
    </row>
    <row r="28" spans="1:8" ht="15">
      <c r="A28" t="s">
        <v>1036</v>
      </c>
    </row>
    <row r="29" spans="1:8" ht="15">
      <c r="A29" t="s">
        <v>1051</v>
      </c>
    </row>
    <row r="30" spans="1:8" ht="15">
      <c r="A30" t="s">
        <v>889</v>
      </c>
    </row>
    <row r="31" spans="1:8" ht="15">
      <c r="A31" t="s">
        <v>525</v>
      </c>
    </row>
    <row r="32" spans="1:8" ht="15">
      <c r="A32" t="s">
        <v>787</v>
      </c>
    </row>
    <row r="33" spans="1:8" ht="15"/>
    <row r="34" spans="1:8" ht="15">
      <c r="A34" t="s">
        <v>270</v>
      </c>
    </row>
    <row r="35" spans="1:8" ht="15">
      <c r="A35" t="s">
        <v>453</v>
      </c>
    </row>
    <row r="36" spans="1:8" ht="15"/>
    <row r="37" spans="1:8" ht="15">
      <c r="A37" t="s">
        <v>390</v>
      </c>
    </row>
    <row r="38" spans="1:8" ht="15"/>
    <row r="39" spans="1:8" ht="15"/>
    <row r="40" spans="1:8" ht="15"/>
    <row r="41" spans="1:8" ht="15"/>
    <row r="42" spans="1:8" ht="15"/>
    <row r="43" spans="1:8" ht="15"/>
    <row r="44" spans="1:8" ht="15"/>
    <row r="45" ht="15"/>
    <row r="46" ht="15"/>
  </sheetData>
  <sheetProtection/>
  <mergeCells count="2">
    <mergeCell ref="A25:G25"/>
    <mergeCell ref="A27:G27"/>
  </mergeCells>
  <printOptions gridLines="1"/>
  <pageMargins left="0.75" right="0.75" top="1" bottom="1" header="0.5" footer="0.5"/>
  <pageSetup orientation="portrait" paperSize="9"/>
</worksheet>
</file>

<file path=xl/worksheets/sheet79.xml><?xml version="1.0" encoding="utf-8"?>
<worksheet xmlns="http://schemas.openxmlformats.org/spreadsheetml/2006/main" xmlns:r="http://schemas.openxmlformats.org/officeDocument/2006/relationships">
  <dimension ref="A1:G32"/>
  <sheetViews>
    <sheetView defaultGridColor="0" colorId="0" workbookViewId="0" topLeftCell="A1">
      <pane topLeftCell="A1" activePane="topLeft" state="split"/>
      <selection pane="topLeft" activeCell="A1" sqref="A1"/>
    </sheetView>
  </sheetViews>
  <sheetFormatPr defaultColWidth="7.10546875" defaultRowHeight="15"/>
  <cols>
    <col min="1" max="1" width="8.99609375" customWidth="1"/>
    <col min="2" max="2" width="5.77734375" customWidth="1"/>
    <col min="3" max="3" width="8.10546875" customWidth="1"/>
    <col min="4" max="4" width="7.88671875" customWidth="1"/>
    <col min="5" max="5" width="5.99609375" customWidth="1"/>
    <col min="6" max="6" width="8.6640625" customWidth="1"/>
    <col min="7" max="7" width="8.5546875" customWidth="1"/>
    <col min="8" max="256" width="6.6640625" customWidth="1"/>
  </cols>
  <sheetData>
    <row r="1" spans="1:7" ht="15">
      <c r="A1" t="s">
        <v>615</v>
      </c>
    </row>
    <row r="2" spans="1:7" ht="15">
      <c r="A2" t="s">
        <v>1239</v>
      </c>
      <c r="E2">
        <v>2006</v>
      </c>
    </row>
    <row r="3" spans="1:7" ht="15">
      <c r="C3" t="s">
        <v>732</v>
      </c>
      <c r="D3" t="s">
        <v>603</v>
      </c>
      <c r="E3">
        <f>Exchange!B6</f>
        <v>0.7356727727506804</v>
      </c>
      <c r="F3">
        <f>Exchange!C6</f>
        <v>1.0392996395203413</v>
      </c>
      <c r="G3">
        <v>1</v>
      </c>
    </row>
    <row r="4" spans="1:7" ht="15">
      <c r="B4" t="s">
        <v>1353</v>
      </c>
      <c r="C4" t="s">
        <v>754</v>
      </c>
      <c r="D4" t="s">
        <v>699</v>
      </c>
      <c r="E4" t="s">
        <v>29</v>
      </c>
      <c r="F4" t="s">
        <v>588</v>
      </c>
      <c r="G4" t="s">
        <v>1291</v>
      </c>
    </row>
    <row r="5" spans="1:7" ht="15">
      <c r="A5" t="s">
        <v>1166</v>
      </c>
      <c r="B5">
        <v>1</v>
      </c>
      <c r="E5">
        <f>'Washington State Old'!$E$3*G5</f>
        <v>0.1839181931876701</v>
      </c>
      <c r="F5">
        <f>$F$3*G5</f>
        <v>0.25982490988008533</v>
      </c>
      <c r="G5">
        <v>0.25</v>
      </c>
    </row>
    <row r="6" spans="1:7" ht="15"/>
    <row r="7" ht="15">
      <c r="A7" t="s">
        <v>1168</v>
      </c>
    </row>
    <row r="8" ht="15">
      <c r="A8" t="s">
        <v>1268</v>
      </c>
    </row>
    <row r="9" ht="15">
      <c r="A9" t="s">
        <v>1167</v>
      </c>
    </row>
    <row r="10" ht="15">
      <c r="A10" t="s">
        <v>1160</v>
      </c>
    </row>
    <row r="11" ht="15">
      <c r="A11" t="s">
        <v>252</v>
      </c>
    </row>
    <row r="12" ht="15">
      <c r="A12" t="s">
        <v>833</v>
      </c>
    </row>
    <row r="13" ht="15">
      <c r="A13" t="s">
        <v>465</v>
      </c>
    </row>
    <row r="14" ht="15">
      <c r="A14" t="s">
        <v>763</v>
      </c>
    </row>
    <row r="15" ht="15"/>
    <row r="16" ht="15"/>
    <row r="17" ht="15"/>
    <row r="18" ht="15"/>
    <row r="19" ht="15"/>
    <row r="20" ht="15"/>
    <row r="21" ht="15"/>
    <row r="22" ht="15"/>
    <row r="23" ht="15"/>
    <row r="24" ht="15"/>
    <row r="25" ht="15"/>
    <row r="26" ht="15"/>
    <row r="27" ht="15"/>
    <row r="28" ht="15"/>
    <row r="29" ht="15"/>
    <row r="30" ht="15"/>
    <row r="31" ht="15"/>
    <row r="32" ht="15"/>
  </sheetData>
  <sheetProtection/>
  <printOptions gridLines="1"/>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31"/>
  <sheetViews>
    <sheetView defaultGridColor="0" colorId="0" workbookViewId="0" topLeftCell="A1">
      <pane topLeftCell="A1" activePane="topLeft" state="split"/>
      <selection pane="topLeft" activeCell="D7" sqref="D7"/>
    </sheetView>
  </sheetViews>
  <sheetFormatPr defaultColWidth="7.10546875" defaultRowHeight="15"/>
  <cols>
    <col min="1" max="1" width="15.4453125" customWidth="1"/>
    <col min="2" max="2" width="15.6640625" customWidth="1"/>
    <col min="3" max="3" width="5.77734375" customWidth="1"/>
    <col min="4" max="4" width="6.21484375" customWidth="1"/>
    <col min="5" max="5" width="9.10546875" customWidth="1"/>
    <col min="6" max="6" width="8.99609375" customWidth="1"/>
    <col min="7" max="256" width="6.6640625" customWidth="1"/>
  </cols>
  <sheetData>
    <row r="1" spans="1:6" ht="15">
      <c r="A1" t="s">
        <v>1033</v>
      </c>
    </row>
    <row r="2" spans="1:6" ht="15">
      <c r="A2" t="s">
        <v>1085</v>
      </c>
    </row>
    <row r="3" spans="2:6" ht="15">
      <c r="D3" t="s">
        <v>1233</v>
      </c>
      <c r="E3">
        <f>Exchange!C4</f>
        <v>1.4127200000000002</v>
      </c>
      <c r="F3">
        <f>Exchange!D4</f>
        <v>1.3593000000000002</v>
      </c>
    </row>
    <row r="4" spans="1:6" ht="15">
      <c r="A4" t="s">
        <v>864</v>
      </c>
      <c r="B4" t="s">
        <v>527</v>
      </c>
      <c r="C4" t="s">
        <v>1353</v>
      </c>
      <c r="D4" t="s">
        <v>29</v>
      </c>
      <c r="E4" t="s">
        <v>588</v>
      </c>
      <c r="F4" t="s">
        <v>1291</v>
      </c>
    </row>
    <row r="5" spans="1:6" ht="15">
      <c r="A5" t="s">
        <v>861</v>
      </c>
      <c r="B5" t="s">
        <v>1148</v>
      </c>
      <c r="D5">
        <f>Italy!J7</f>
        <v>0.54</v>
      </c>
      <c r="E5">
        <f>Italy!N7</f>
        <v>0.7628688000000001</v>
      </c>
      <c r="F5">
        <f>Italy!O7</f>
        <v>0.7340220000000002</v>
      </c>
    </row>
    <row r="6" spans="1:8" ht="15">
      <c r="A6" t="s">
        <v>1216</v>
      </c>
      <c r="B6" t="s">
        <v>365</v>
      </c>
      <c r="C6">
        <v>15</v>
      </c>
      <c r="D6">
        <f>'South Korea'!F15</f>
        <v>0.5664583010800001</v>
      </c>
      <c r="E6">
        <f>'South Korea'!G15</f>
        <v>0.8002469711017378</v>
      </c>
      <c r="F6">
        <f>'South Korea'!H15</f>
        <v>0.7699867686580442</v>
      </c>
    </row>
    <row r="7" spans="1:8" ht="15">
      <c r="A7" t="s">
        <v>728</v>
      </c>
      <c r="B7" t="s">
        <v>580</v>
      </c>
      <c r="C7">
        <v>20</v>
      </c>
      <c r="D7">
        <f>'France PV Tariffs 2010'!D9</f>
        <v>0.42</v>
      </c>
      <c r="E7">
        <f>'France PV Tariffs 2010'!E9</f>
        <v>0.5933424</v>
      </c>
      <c r="F7">
        <f>'France PV Tariffs 2010'!F9</f>
        <v>0.570906</v>
      </c>
    </row>
    <row r="8" spans="1:8" ht="15">
      <c r="A8" t="s">
        <v>740</v>
      </c>
      <c r="B8" t="s">
        <v>1148</v>
      </c>
      <c r="C8">
        <f>'Germany Old'!B43</f>
        <v>20</v>
      </c>
      <c r="D8">
        <f>'Germany 2009'!C45</f>
        <v>0.43010000000000004</v>
      </c>
      <c r="E8">
        <f>'Germany 2009'!D45</f>
        <v>0.6076108720000002</v>
      </c>
      <c r="F8">
        <f>'Germany 2009'!E45</f>
        <v>0.5846349300000001</v>
      </c>
    </row>
    <row r="9" spans="1:8" ht="15">
      <c r="A9" t="s">
        <v>631</v>
      </c>
      <c r="C9">
        <v>15</v>
      </c>
      <c r="D9">
        <f>'Czech Republic'!E8</f>
        <v>0.4867</v>
      </c>
      <c r="E9">
        <f>'Czech Republic'!F8</f>
        <v>0.6875708240000001</v>
      </c>
      <c r="F9">
        <f>'Czech Republic'!G8</f>
        <v>0.6615713100000001</v>
      </c>
    </row>
    <row r="10" spans="1:6" ht="15">
      <c r="A10" t="s">
        <v>1218</v>
      </c>
      <c r="B10" t="s">
        <v>279</v>
      </c>
      <c r="C10">
        <f>'Spain RD 661 2007'!B14</f>
        <v>0</v>
      </c>
      <c r="D10">
        <f>'Spain RD 6 2009 PV'!C8</f>
        <v>0.34</v>
      </c>
      <c r="E10">
        <f>'Spain RD 6 2009 PV'!D8</f>
        <v>0.4803248000000001</v>
      </c>
      <c r="F10">
        <f>'Spain RD 6 2009 PV'!E8</f>
        <v>0.4621620000000001</v>
      </c>
    </row>
    <row r="11" spans="1:6" ht="15">
      <c r="A11" t="s">
        <v>534</v>
      </c>
      <c r="B11" t="s">
        <v>328</v>
      </c>
      <c r="C11">
        <v>12</v>
      </c>
      <c r="D11">
        <f>Austria!E8</f>
        <v>0.45980000000000004</v>
      </c>
      <c r="E11">
        <f>Austria!F8</f>
        <v>0.6495686560000001</v>
      </c>
      <c r="F11">
        <f>Austria!G8</f>
        <v>0.6250061400000001</v>
      </c>
    </row>
    <row r="12" spans="1:6" ht="15">
      <c r="A12" t="s">
        <v>985</v>
      </c>
      <c r="C12">
        <f>'Ontario SOC'!B7</f>
        <v>20</v>
      </c>
      <c r="D12">
        <f>'Ontario FIT Rates'!C10</f>
        <v>0.5676991902146213</v>
      </c>
      <c r="E12">
        <v>0.802</v>
      </c>
      <c r="F12">
        <f>E12*+F$3</f>
        <v>1.0901586000000003</v>
      </c>
    </row>
    <row r="13" spans="1:6" ht="15">
      <c r="A13" t="s">
        <v>1303</v>
      </c>
      <c r="B13" t="s">
        <v>895</v>
      </c>
      <c r="C13">
        <v>8</v>
      </c>
      <c r="D13">
        <f>'Washington State 2009'!D13</f>
        <v>0.8460236886632825</v>
      </c>
      <c r="E13">
        <f>'Washington State 2009'!E13</f>
        <v>1.1951945854483925</v>
      </c>
      <c r="F13">
        <f>'Washington State 2009'!F13</f>
        <v>1.15</v>
      </c>
    </row>
    <row r="14" spans="1:6" ht="15">
      <c r="A14" t="s">
        <v>598</v>
      </c>
      <c r="B14" t="s">
        <v>621</v>
      </c>
      <c r="C14">
        <v>5</v>
      </c>
      <c r="D14">
        <f>'California CSI'!E10</f>
        <v>0.37099977929816813</v>
      </c>
      <c r="E14">
        <f>'California CSI'!F10</f>
        <v>0.6814738960000001</v>
      </c>
      <c r="F14">
        <f>'California CSI'!G10</f>
        <v>0.5043</v>
      </c>
    </row>
    <row r="15" spans="1:6" ht="15">
      <c r="A15" t="s">
        <v>1215</v>
      </c>
      <c r="B15" t="s">
        <v>1143</v>
      </c>
      <c r="C15">
        <v>5</v>
      </c>
      <c r="D15">
        <f>'Australia South'!F5</f>
        <v>0.2900633524731197</v>
      </c>
      <c r="E15">
        <f>'Australia South'!G5</f>
        <v>0.40977829930582566</v>
      </c>
      <c r="F15">
        <f>'Australia South'!H5</f>
        <v>0.3942831150167116</v>
      </c>
    </row>
    <row r="16" spans="1:6" ht="15">
      <c r="A16" t="s">
        <v>293</v>
      </c>
    </row>
    <row r="17" spans="1:6" ht="15"/>
    <row r="18" spans="1:4" ht="15"/>
    <row r="19" spans="1:4" ht="15"/>
    <row r="20" spans="1:4" ht="15"/>
    <row r="21" spans="1:4" ht="15"/>
    <row r="22" spans="1:4" ht="15"/>
    <row r="23" spans="1:4" ht="15"/>
    <row r="24" spans="1:4" ht="15"/>
    <row r="25" spans="1:4" ht="15"/>
    <row r="26" spans="1:4" ht="15"/>
    <row r="27" spans="1:4" ht="15"/>
    <row r="28" spans="1:4" ht="15"/>
    <row r="29" spans="1:4" ht="15"/>
    <row r="30" ht="15"/>
    <row r="31" ht="15"/>
  </sheetData>
  <sheetProtection/>
  <mergeCells count="1">
    <mergeCell ref="A1:F1"/>
  </mergeCells>
  <printOptions gridLines="1"/>
  <pageMargins left="0.75" right="0.75" top="1" bottom="1" header="0.5" footer="0.5"/>
  <pageSetup orientation="portrait" paperSize="9"/>
</worksheet>
</file>

<file path=xl/worksheets/sheet80.xml><?xml version="1.0" encoding="utf-8"?>
<worksheet xmlns="http://schemas.openxmlformats.org/spreadsheetml/2006/main" xmlns:r="http://schemas.openxmlformats.org/officeDocument/2006/relationships">
  <dimension ref="A1:I56"/>
  <sheetViews>
    <sheetView defaultGridColor="0" colorId="0" workbookViewId="0" topLeftCell="A23">
      <pane topLeftCell="A1" activePane="topLeft" state="split"/>
      <selection pane="topLeft" activeCell="A38" sqref="A38"/>
    </sheetView>
  </sheetViews>
  <sheetFormatPr defaultColWidth="7.10546875" defaultRowHeight="15"/>
  <cols>
    <col min="1" max="1" width="34.99609375" customWidth="1"/>
    <col min="2" max="2" width="6.6640625" customWidth="1"/>
    <col min="3" max="3" width="8.10546875" customWidth="1"/>
    <col min="4" max="4" width="7.88671875" customWidth="1"/>
    <col min="5" max="5" width="5.99609375" customWidth="1"/>
    <col min="6" max="6" width="8.6640625" customWidth="1"/>
    <col min="7" max="7" width="8.5546875" customWidth="1"/>
    <col min="8" max="8" width="11.99609375" customWidth="1"/>
    <col min="9" max="255" width="6.6640625" customWidth="1"/>
  </cols>
  <sheetData>
    <row r="1" spans="1:2" ht="15">
      <c r="A1" t="s">
        <v>1336</v>
      </c>
    </row>
    <row r="2" spans="1:2" ht="15">
      <c r="A2">
        <v>39995</v>
      </c>
    </row>
    <row r="3" spans="1:7" ht="15">
      <c r="C3" t="s">
        <v>732</v>
      </c>
      <c r="D3" t="s">
        <v>603</v>
      </c>
      <c r="E3">
        <f>Exchange!B6</f>
        <v>0.7356727727506804</v>
      </c>
      <c r="F3">
        <f>Exchange!C6</f>
        <v>1.0392996395203413</v>
      </c>
      <c r="G3">
        <v>1</v>
      </c>
    </row>
    <row r="4" spans="1:8" ht="15">
      <c r="B4" t="s">
        <v>1353</v>
      </c>
      <c r="C4" t="s">
        <v>754</v>
      </c>
      <c r="D4" t="s">
        <v>699</v>
      </c>
      <c r="E4" t="s">
        <v>29</v>
      </c>
      <c r="F4" t="s">
        <v>588</v>
      </c>
      <c r="G4" t="s">
        <v>1291</v>
      </c>
      <c r="H4" t="s">
        <v>1038</v>
      </c>
    </row>
    <row r="5" spans="1:8" ht="15">
      <c r="A5" t="s">
        <v>1309</v>
      </c>
      <c r="H5" t="s">
        <v>388</v>
      </c>
    </row>
    <row r="6" spans="1:8" ht="15">
      <c r="A6" t="s">
        <v>235</v>
      </c>
      <c r="B6">
        <v>10</v>
      </c>
      <c r="E6">
        <f>'Washington State Old'!$E$3*G6</f>
        <v>0.1655263738689031</v>
      </c>
      <c r="F6">
        <f>$F$3*G6</f>
        <v>0.2338424188920768</v>
      </c>
      <c r="G6">
        <v>0.225</v>
      </c>
    </row>
    <row r="7" spans="1:8" ht="15">
      <c r="A7" t="s">
        <v>151</v>
      </c>
      <c r="B7">
        <v>10</v>
      </c>
    </row>
    <row r="8" spans="1:8" ht="15">
      <c r="A8" t="s">
        <v>205</v>
      </c>
      <c r="E8">
        <f>'Washington State Old'!$E$3*G8</f>
        <v>0.05958949459280512</v>
      </c>
      <c r="F8">
        <f>$F$3*G8</f>
        <v>0.08418327080114765</v>
      </c>
      <c r="G8">
        <v>0.081</v>
      </c>
    </row>
    <row r="9" spans="1:8" ht="15">
      <c r="A9" t="s">
        <v>200</v>
      </c>
      <c r="E9">
        <f>'Washington State Old'!$E$3*G9</f>
        <v>0.03604796586478334</v>
      </c>
      <c r="F9">
        <f>$F$3*G9</f>
        <v>0.050925682336496726</v>
      </c>
      <c r="G9">
        <v>0.049</v>
      </c>
    </row>
    <row r="10" spans="1:8" ht="15">
      <c r="A10" t="s">
        <v>877</v>
      </c>
      <c r="F10" s="52"/>
    </row>
    <row r="11" spans="1:8" ht="15">
      <c r="A11" t="s">
        <v>235</v>
      </c>
      <c r="B11">
        <v>10</v>
      </c>
      <c r="E11">
        <f>'Washington State Old'!$E$3*G11</f>
        <v>0.1839181931876701</v>
      </c>
      <c r="F11">
        <f>$F$3*G11</f>
        <v>0.25982490988008533</v>
      </c>
      <c r="G11">
        <v>0.25</v>
      </c>
      <c r="H11" t="s">
        <v>395</v>
      </c>
    </row>
    <row r="12" spans="1:8" ht="15">
      <c r="A12" t="s">
        <v>243</v>
      </c>
      <c r="B12">
        <v>10</v>
      </c>
      <c r="E12">
        <f>'Washington State Old'!$E$3*G12</f>
        <v>0.04487603913779151</v>
      </c>
      <c r="F12">
        <f>$F$3*G12</f>
        <v>0.06339727801074083</v>
      </c>
      <c r="G12">
        <v>0.061</v>
      </c>
    </row>
    <row r="13" spans="1:8" ht="15">
      <c r="A13" t="s">
        <v>1334</v>
      </c>
      <c r="F13" s="52"/>
    </row>
    <row r="14" spans="1:8" ht="15">
      <c r="A14" t="s">
        <v>223</v>
      </c>
      <c r="B14">
        <v>10</v>
      </c>
      <c r="E14">
        <f>'Washington State Old'!$E$3*G14</f>
        <v>0.22070183182520411</v>
      </c>
      <c r="F14">
        <f>$F$3*G14</f>
        <v>0.3117898918561024</v>
      </c>
      <c r="G14">
        <v>0.3</v>
      </c>
      <c r="H14" t="s">
        <v>454</v>
      </c>
    </row>
    <row r="15" spans="1:8" ht="15">
      <c r="A15" t="s">
        <v>239</v>
      </c>
      <c r="B15">
        <v>10</v>
      </c>
      <c r="E15">
        <f>'Washington State Old'!$E$3*G15</f>
        <v>0.22070183182520411</v>
      </c>
      <c r="F15">
        <f>$F$3*G15</f>
        <v>0.3117898918561024</v>
      </c>
      <c r="G15">
        <v>0.3</v>
      </c>
      <c r="H15" t="s">
        <v>466</v>
      </c>
    </row>
    <row r="16" spans="1:8" ht="15">
      <c r="A16" t="s">
        <v>197</v>
      </c>
      <c r="B16">
        <v>10</v>
      </c>
      <c r="E16">
        <f>'Washington State Old'!$E$3*G16</f>
        <v>0.22070183182520411</v>
      </c>
      <c r="F16">
        <f>$F$3*G16</f>
        <v>0.3117898918561024</v>
      </c>
      <c r="G16">
        <v>0.3</v>
      </c>
      <c r="H16" t="s">
        <v>419</v>
      </c>
    </row>
    <row r="17" spans="1:8" ht="15">
      <c r="A17" t="s">
        <v>155</v>
      </c>
      <c r="B17">
        <v>10</v>
      </c>
      <c r="E17">
        <f>'Washington State Old'!$E$3*G17</f>
        <v>0.22070183182520411</v>
      </c>
      <c r="F17">
        <f>$F$3*G17</f>
        <v>0.3117898918561024</v>
      </c>
      <c r="G17">
        <v>0.3</v>
      </c>
      <c r="H17" t="s">
        <v>414</v>
      </c>
    </row>
    <row r="18" spans="1:7" ht="15">
      <c r="A18" t="s">
        <v>1350</v>
      </c>
    </row>
    <row r="19" spans="1:8" ht="15">
      <c r="A19" t="s">
        <v>244</v>
      </c>
      <c r="B19">
        <v>10</v>
      </c>
      <c r="E19">
        <f>'Washington State Old'!$E$3*G19</f>
        <v>0.04855440300154491</v>
      </c>
      <c r="F19">
        <f>$F$3*G19</f>
        <v>0.06859377620834253</v>
      </c>
      <c r="G19">
        <v>0.066</v>
      </c>
      <c r="H19" t="s">
        <v>387</v>
      </c>
    </row>
    <row r="20" spans="1:8" ht="15">
      <c r="A20" t="s">
        <v>153</v>
      </c>
      <c r="B20">
        <v>10</v>
      </c>
      <c r="E20">
        <f>'Washington State Old'!$E$3*G20</f>
        <v>0.05370411241079967</v>
      </c>
      <c r="F20">
        <f>$F$3*G20</f>
        <v>0.0758688736849849</v>
      </c>
      <c r="G20">
        <v>0.073</v>
      </c>
      <c r="H20" t="s">
        <v>387</v>
      </c>
    </row>
    <row r="21" spans="1:9" ht="15">
      <c r="A21" t="s">
        <v>1335</v>
      </c>
      <c r="B21">
        <v>10</v>
      </c>
      <c r="E21">
        <f>'Washington State Old'!$E$3*G21</f>
        <v>0.1839181931876701</v>
      </c>
      <c r="F21">
        <f>$F$3*G21</f>
        <v>0.25982490988008533</v>
      </c>
      <c r="G21">
        <v>0.25</v>
      </c>
      <c r="H21" t="s">
        <v>456</v>
      </c>
      <c r="I21">
        <v>2009</v>
      </c>
    </row>
    <row r="22" ht="15">
      <c r="A22" t="s">
        <v>520</v>
      </c>
    </row>
    <row r="23" spans="1:9" ht="15">
      <c r="A23" t="s">
        <v>236</v>
      </c>
      <c r="B23">
        <v>10</v>
      </c>
      <c r="E23">
        <f>'Washington State Old'!$E$3*G23</f>
        <v>0.1839181931876701</v>
      </c>
      <c r="F23">
        <f>$F$3*G23</f>
        <v>0.25982490988008533</v>
      </c>
      <c r="G23">
        <v>0.25</v>
      </c>
      <c r="H23" t="s">
        <v>486</v>
      </c>
      <c r="I23">
        <v>2009</v>
      </c>
    </row>
    <row r="24" spans="1:9" ht="15">
      <c r="A24" t="s">
        <v>152</v>
      </c>
      <c r="B24">
        <v>10</v>
      </c>
      <c r="E24">
        <f>'Washington State Old'!$E$3*G24</f>
        <v>0.0676818950930626</v>
      </c>
      <c r="F24">
        <f>$F$3*G24</f>
        <v>0.0956155668358714</v>
      </c>
      <c r="G24">
        <v>0.092</v>
      </c>
      <c r="H24" t="s">
        <v>388</v>
      </c>
      <c r="I24">
        <v>2009</v>
      </c>
    </row>
    <row r="25" spans="1:9" ht="15">
      <c r="A25" t="s">
        <v>247</v>
      </c>
      <c r="E25">
        <f>'Washington State Old'!$E$3*G25</f>
        <v>0.0676818950930626</v>
      </c>
      <c r="F25">
        <f>$F$3*G25</f>
        <v>0.0956155668358714</v>
      </c>
      <c r="G25">
        <v>0.092</v>
      </c>
      <c r="H25" t="s">
        <v>388</v>
      </c>
    </row>
    <row r="26" spans="1:9" ht="15">
      <c r="F26" s="52"/>
    </row>
    <row r="27" spans="1:8" ht="15">
      <c r="A27" t="s">
        <v>1210</v>
      </c>
      <c r="F27" s="52"/>
    </row>
    <row r="28" spans="1:8" ht="15">
      <c r="A28" t="s">
        <v>1269</v>
      </c>
    </row>
    <row r="29" spans="1:8" ht="15">
      <c r="A29" t="s">
        <v>1313</v>
      </c>
    </row>
    <row r="30" spans="1:8" ht="15">
      <c r="A30" t="s">
        <v>1314</v>
      </c>
    </row>
    <row r="31" spans="1:8" ht="15">
      <c r="A31" t="s">
        <v>1310</v>
      </c>
    </row>
    <row r="32" spans="1:8" ht="15">
      <c r="A32" t="s">
        <v>1312</v>
      </c>
    </row>
    <row r="33" spans="1:8" ht="15">
      <c r="A33" t="s">
        <v>774</v>
      </c>
    </row>
    <row r="34" spans="1:8" ht="15">
      <c r="A34" t="s">
        <v>878</v>
      </c>
    </row>
    <row r="35" spans="1:8" ht="15">
      <c r="A35" t="s">
        <v>722</v>
      </c>
    </row>
    <row r="36" spans="1:8" ht="15">
      <c r="A36" t="s">
        <v>1311</v>
      </c>
    </row>
    <row r="37" spans="1:8" ht="15">
      <c r="A37" t="s">
        <v>519</v>
      </c>
    </row>
    <row r="38" spans="1:8" ht="15"/>
    <row r="39" spans="1:8" ht="15"/>
    <row r="40" spans="1:2" ht="15"/>
    <row r="41" spans="1:2" ht="15"/>
    <row r="42" spans="1:2" ht="15"/>
    <row r="43" spans="1:2" ht="15"/>
    <row r="44" spans="1:2" ht="15"/>
    <row r="45" spans="1:2" ht="15"/>
    <row r="46" spans="1:2" ht="15"/>
    <row r="47" spans="1:2" ht="15"/>
    <row r="48" spans="1:2" ht="15"/>
    <row r="49" spans="1:2" ht="15"/>
    <row r="50" spans="1:2" ht="15"/>
    <row r="51" ht="15"/>
    <row r="52" ht="15"/>
    <row r="53" ht="15"/>
    <row r="54" ht="15"/>
    <row r="55" ht="15"/>
    <row r="56" ht="15"/>
  </sheetData>
  <sheetProtection/>
  <mergeCells count="5">
    <mergeCell ref="A29:G29"/>
    <mergeCell ref="A31:G31"/>
    <mergeCell ref="A32:G32"/>
    <mergeCell ref="A33:G33"/>
    <mergeCell ref="A39:G39"/>
  </mergeCells>
  <printOptions gridLines="1"/>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30"/>
  <sheetViews>
    <sheetView defaultGridColor="0" colorId="0" workbookViewId="0" topLeftCell="A1">
      <pane topLeftCell="A1" activePane="topLeft" state="split"/>
      <selection pane="topLeft" activeCell="A13" sqref="A13"/>
    </sheetView>
  </sheetViews>
  <sheetFormatPr defaultColWidth="7.10546875" defaultRowHeight="15"/>
  <cols>
    <col min="1" max="1" width="20.4453125" customWidth="1"/>
    <col min="2" max="2" width="10.21484375" customWidth="1"/>
    <col min="3" max="3" width="9.21484375" customWidth="1"/>
    <col min="4" max="4" width="10.5546875" customWidth="1"/>
    <col min="5" max="5" width="8.5546875" customWidth="1"/>
    <col min="6" max="6" width="6.6640625" customWidth="1"/>
    <col min="7" max="7" width="9.3359375" customWidth="1"/>
    <col min="8" max="256" width="6.6640625" customWidth="1"/>
  </cols>
  <sheetData>
    <row r="1" spans="1:5" ht="15">
      <c r="A1" t="s">
        <v>1140</v>
      </c>
    </row>
    <row r="2" spans="1:5" ht="15">
      <c r="A2" t="s">
        <v>628</v>
      </c>
      <c r="B2" t="s">
        <v>1316</v>
      </c>
      <c r="C2" t="s">
        <v>1169</v>
      </c>
      <c r="D2" t="s">
        <v>810</v>
      </c>
      <c r="E2" t="s">
        <v>561</v>
      </c>
    </row>
    <row r="3" spans="1:5" ht="15">
      <c r="A3" t="s">
        <v>597</v>
      </c>
      <c r="C3">
        <v>3000</v>
      </c>
    </row>
    <row r="4" spans="1:5" ht="15">
      <c r="A4" t="s">
        <v>590</v>
      </c>
      <c r="B4">
        <v>500</v>
      </c>
    </row>
    <row r="5" spans="1:5" ht="15">
      <c r="A5" t="s">
        <v>727</v>
      </c>
      <c r="B5">
        <v>17000</v>
      </c>
      <c r="C5">
        <v>500</v>
      </c>
      <c r="D5">
        <v>2000</v>
      </c>
      <c r="E5">
        <v>2000</v>
      </c>
    </row>
    <row r="6" spans="1:5" ht="15">
      <c r="A6" t="s">
        <v>738</v>
      </c>
      <c r="B6" t="s">
        <v>941</v>
      </c>
      <c r="C6" t="s">
        <v>941</v>
      </c>
      <c r="D6" t="s">
        <v>941</v>
      </c>
      <c r="E6" t="s">
        <v>941</v>
      </c>
    </row>
    <row r="7" spans="1:5" ht="15">
      <c r="A7" t="s">
        <v>861</v>
      </c>
      <c r="C7">
        <v>1200</v>
      </c>
    </row>
    <row r="8" spans="1:5" ht="15">
      <c r="A8" t="s">
        <v>986</v>
      </c>
      <c r="B8" t="s">
        <v>941</v>
      </c>
      <c r="C8" t="s">
        <v>941</v>
      </c>
      <c r="D8" t="s">
        <v>941</v>
      </c>
      <c r="E8" t="s">
        <v>941</v>
      </c>
    </row>
    <row r="9" spans="1:5" ht="15">
      <c r="A9" t="s">
        <v>1216</v>
      </c>
      <c r="C9">
        <v>1300</v>
      </c>
    </row>
    <row r="10" spans="1:6" ht="15">
      <c r="A10" t="s">
        <v>1218</v>
      </c>
      <c r="B10">
        <v>20155</v>
      </c>
      <c r="C10" t="s">
        <v>475</v>
      </c>
      <c r="D10">
        <v>2400</v>
      </c>
      <c r="E10">
        <v>3200</v>
      </c>
    </row>
    <row r="11" spans="1:6" ht="15">
      <c r="A11" t="s">
        <v>294</v>
      </c>
    </row>
    <row r="12" spans="2:6" ht="15"/>
    <row r="13" spans="1:6" ht="15"/>
    <row r="14" spans="1:6" ht="15"/>
    <row r="15" spans="1:6" ht="15"/>
    <row r="16" spans="1:6" ht="15"/>
    <row r="17" spans="1:6" ht="15"/>
    <row r="18" spans="1:6" ht="15"/>
    <row r="19" spans="1:6" ht="15"/>
    <row r="20" spans="1:6" ht="15"/>
    <row r="21" spans="1:6" ht="15"/>
    <row r="22" spans="1:6" ht="15"/>
    <row r="23" spans="1:6" ht="15"/>
    <row r="24" spans="1:6" ht="15"/>
    <row r="25" spans="1:6" ht="15"/>
    <row r="26" spans="1:6" ht="15"/>
    <row r="27" spans="1:6" ht="15"/>
    <row r="28" spans="1:6" ht="15"/>
    <row r="29" spans="1:6" ht="15"/>
    <row r="30" spans="1:6" ht="15"/>
  </sheetData>
  <sheetProtection/>
  <mergeCells count="2">
    <mergeCell ref="A1:E1"/>
    <mergeCell ref="B4:E4"/>
  </mergeCells>
  <printOptions gridLines="1"/>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